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SHARED DOCS\"/>
    </mc:Choice>
  </mc:AlternateContent>
  <bookViews>
    <workbookView xWindow="0" yWindow="0" windowWidth="28800" windowHeight="12045" tabRatio="780" activeTab="1"/>
  </bookViews>
  <sheets>
    <sheet name="DISTRIBUTIONS" sheetId="32" r:id="rId1"/>
    <sheet name="Accountibility" sheetId="28" r:id="rId2"/>
    <sheet name="SUMMARY" sheetId="1" r:id="rId3"/>
    <sheet name="Monday" sheetId="2" r:id="rId4"/>
    <sheet name="Tuesday" sheetId="15" r:id="rId5"/>
    <sheet name="Wednesday" sheetId="16" r:id="rId6"/>
    <sheet name="Thursday" sheetId="17" r:id="rId7"/>
    <sheet name="Friday" sheetId="18" r:id="rId8"/>
    <sheet name="Saturday" sheetId="19" r:id="rId9"/>
    <sheet name="Sunday" sheetId="20" r:id="rId10"/>
    <sheet name="Festival Summary" sheetId="37" state="hidden" r:id="rId11"/>
    <sheet name="Festival Friday" sheetId="35" state="hidden" r:id="rId12"/>
    <sheet name="Festival Saturday" sheetId="33" state="hidden" r:id="rId13"/>
    <sheet name="Festival Sunday" sheetId="34" state="hidden" r:id="rId14"/>
    <sheet name="DAILY" sheetId="25" r:id="rId15"/>
    <sheet name="CAMPING" sheetId="26" r:id="rId16"/>
    <sheet name="Sheet1" sheetId="36" r:id="rId17"/>
  </sheets>
  <definedNames>
    <definedName name="FRIDAY">#REF!</definedName>
    <definedName name="MONDAY" localSheetId="11">'Festival Friday'!$A$1</definedName>
    <definedName name="MONDAY" localSheetId="12">'Festival Saturday'!$A$1</definedName>
    <definedName name="MONDAY" localSheetId="10">'Festival Summary'!$A$1</definedName>
    <definedName name="MONDAY" localSheetId="13">'Festival Sunday'!$A$1</definedName>
    <definedName name="MONDAY" localSheetId="7">Friday!$A$1</definedName>
    <definedName name="MONDAY" localSheetId="8">Saturday!$A$1</definedName>
    <definedName name="MONDAY" localSheetId="9">Sunday!$A$1</definedName>
    <definedName name="MONDAY" localSheetId="6">Thursday!$A$1</definedName>
    <definedName name="MONDAY" localSheetId="4">Tuesday!$A$1</definedName>
    <definedName name="MONDAY" localSheetId="5">Wednesday!$A$1</definedName>
    <definedName name="MONDAY">Monday!$A$1</definedName>
    <definedName name="_xlnm.Print_Area" localSheetId="1">Accountibility!$A$1:$I$21</definedName>
    <definedName name="_xlnm.Print_Area" localSheetId="14">DAILY!$A$1:$J$32</definedName>
    <definedName name="_xlnm.Print_Area" localSheetId="0">DISTRIBUTIONS!$A$1:$H$80</definedName>
    <definedName name="_xlnm.Print_Area" localSheetId="11">'Festival Friday'!$A$1:$R$180</definedName>
    <definedName name="_xlnm.Print_Area" localSheetId="12">'Festival Saturday'!$A$1:$R$180</definedName>
    <definedName name="_xlnm.Print_Area" localSheetId="10">'Festival Summary'!$A$1:$R$181</definedName>
    <definedName name="_xlnm.Print_Area" localSheetId="13">'Festival Sunday'!$A$1:$R$181</definedName>
    <definedName name="_xlnm.Print_Area" localSheetId="7">Friday!$A$1:$R$183</definedName>
    <definedName name="_xlnm.Print_Area" localSheetId="3">Monday!$A$1:$Q$184</definedName>
    <definedName name="_xlnm.Print_Area" localSheetId="8">Saturday!$A$1:$R$182</definedName>
    <definedName name="_xlnm.Print_Area" localSheetId="2">SUMMARY!$A$1:$Q$209</definedName>
    <definedName name="_xlnm.Print_Area" localSheetId="9">Sunday!$A$1:$R$183</definedName>
    <definedName name="_xlnm.Print_Area" localSheetId="6">Thursday!$A$1:$S$183</definedName>
    <definedName name="_xlnm.Print_Area" localSheetId="4">Tuesday!$A$1:$S$190</definedName>
    <definedName name="_xlnm.Print_Area" localSheetId="5">Wednesday!$A$1:$S$183</definedName>
    <definedName name="_xlnm.Print_Titles" localSheetId="0">DISTRIBUTIONS!$2:$3</definedName>
    <definedName name="_xlnm.Print_Titles" localSheetId="2">SUMMARY!$1:$2</definedName>
    <definedName name="SATURDAY">#REF!</definedName>
    <definedName name="SUNDAY">#REF!</definedName>
    <definedName name="THURSDAY" localSheetId="0">#REF!</definedName>
    <definedName name="THURSDAY">#REF!</definedName>
    <definedName name="TUESDAY">#REF!</definedName>
    <definedName name="WEDNESDAY">#REF!</definedName>
    <definedName name="WKYTOTAL">SUMMARY!$Q$6:$Q$164</definedName>
  </definedNames>
  <calcPr calcId="152511"/>
</workbook>
</file>

<file path=xl/calcChain.xml><?xml version="1.0" encoding="utf-8"?>
<calcChain xmlns="http://schemas.openxmlformats.org/spreadsheetml/2006/main">
  <c r="M60" i="15" l="1"/>
  <c r="M61" i="15"/>
  <c r="K174" i="17" l="1"/>
  <c r="M163" i="2"/>
  <c r="M162" i="2"/>
  <c r="K163" i="2"/>
  <c r="K162" i="2"/>
  <c r="M163" i="15"/>
  <c r="M175" i="15" s="1"/>
  <c r="M162" i="15"/>
  <c r="K163" i="15"/>
  <c r="K162" i="15"/>
  <c r="M163" i="16"/>
  <c r="M175" i="16" s="1"/>
  <c r="M162" i="16"/>
  <c r="K163" i="16"/>
  <c r="K175" i="16"/>
  <c r="K162" i="16"/>
  <c r="M163" i="17"/>
  <c r="M162" i="17"/>
  <c r="K163" i="17"/>
  <c r="K162" i="17"/>
  <c r="M163" i="18"/>
  <c r="M162" i="18"/>
  <c r="K163" i="18"/>
  <c r="K162" i="18"/>
  <c r="M163" i="20"/>
  <c r="M162" i="20"/>
  <c r="M163" i="19"/>
  <c r="M162" i="19"/>
  <c r="K163" i="19"/>
  <c r="K162" i="19"/>
  <c r="Q162" i="19" s="1"/>
  <c r="K163" i="20"/>
  <c r="K162" i="20"/>
  <c r="Q162" i="20" s="1"/>
  <c r="M63" i="20"/>
  <c r="M61" i="20"/>
  <c r="M59" i="20"/>
  <c r="M44" i="15"/>
  <c r="M61" i="2"/>
  <c r="E3" i="25"/>
  <c r="K79" i="15"/>
  <c r="K79" i="16"/>
  <c r="K79" i="17"/>
  <c r="K79" i="18"/>
  <c r="K79" i="19"/>
  <c r="K79" i="20"/>
  <c r="K79" i="2"/>
  <c r="N82" i="1"/>
  <c r="Q82" i="15"/>
  <c r="Q82" i="16"/>
  <c r="Q82" i="17"/>
  <c r="Q82" i="18"/>
  <c r="Q82" i="19"/>
  <c r="Q82" i="20"/>
  <c r="Q82" i="2"/>
  <c r="P88" i="15"/>
  <c r="P88" i="16"/>
  <c r="P88" i="17"/>
  <c r="P88" i="18"/>
  <c r="P88" i="19"/>
  <c r="Q88" i="19" s="1"/>
  <c r="P88" i="20"/>
  <c r="P88" i="2"/>
  <c r="P86" i="15"/>
  <c r="P86" i="16"/>
  <c r="P86" i="17"/>
  <c r="P86" i="18"/>
  <c r="P86" i="19"/>
  <c r="P86" i="20"/>
  <c r="P86" i="2"/>
  <c r="P85" i="15"/>
  <c r="P85" i="16"/>
  <c r="P85" i="17"/>
  <c r="P85" i="18"/>
  <c r="P85" i="19"/>
  <c r="P85" i="20"/>
  <c r="P85" i="2"/>
  <c r="P84" i="15"/>
  <c r="P84" i="16"/>
  <c r="P84" i="17"/>
  <c r="P84" i="18"/>
  <c r="P84" i="19"/>
  <c r="P84" i="20"/>
  <c r="P84" i="2"/>
  <c r="P83" i="15"/>
  <c r="P83" i="16"/>
  <c r="P83" i="17"/>
  <c r="P83" i="18"/>
  <c r="P83" i="19"/>
  <c r="P83" i="20"/>
  <c r="P83" i="2"/>
  <c r="O83" i="15"/>
  <c r="O83" i="16"/>
  <c r="O83" i="17"/>
  <c r="O83" i="18"/>
  <c r="O83" i="19"/>
  <c r="O83" i="20"/>
  <c r="O83" i="2"/>
  <c r="O86" i="15"/>
  <c r="O86" i="16"/>
  <c r="O86" i="17"/>
  <c r="O86" i="18"/>
  <c r="O86" i="19"/>
  <c r="O86" i="20"/>
  <c r="O86" i="2"/>
  <c r="O85" i="15"/>
  <c r="O85" i="16"/>
  <c r="O85" i="17"/>
  <c r="O85" i="18"/>
  <c r="O85" i="19"/>
  <c r="O85" i="20"/>
  <c r="O85" i="2"/>
  <c r="O84" i="15"/>
  <c r="O84" i="16"/>
  <c r="O84" i="17"/>
  <c r="O84" i="18"/>
  <c r="O84" i="19"/>
  <c r="O84" i="20"/>
  <c r="O84" i="2"/>
  <c r="N86" i="15"/>
  <c r="N86" i="16"/>
  <c r="N86" i="17"/>
  <c r="N86" i="18"/>
  <c r="N86" i="19"/>
  <c r="Q86" i="19" s="1"/>
  <c r="N86" i="20"/>
  <c r="N86" i="2"/>
  <c r="N85" i="15"/>
  <c r="N85" i="16"/>
  <c r="N85" i="17"/>
  <c r="N85" i="18"/>
  <c r="N85" i="19"/>
  <c r="N85" i="20"/>
  <c r="N85" i="2"/>
  <c r="N84" i="15"/>
  <c r="N84" i="16"/>
  <c r="N84" i="17"/>
  <c r="N84" i="18"/>
  <c r="Q84" i="18" s="1"/>
  <c r="N84" i="19"/>
  <c r="N84" i="20"/>
  <c r="N84" i="2"/>
  <c r="N83" i="15"/>
  <c r="N83" i="16"/>
  <c r="N83" i="17"/>
  <c r="N83" i="18"/>
  <c r="N83" i="19"/>
  <c r="N83" i="20"/>
  <c r="N83" i="2"/>
  <c r="M86" i="15"/>
  <c r="M86" i="16"/>
  <c r="M86" i="17"/>
  <c r="M86" i="20"/>
  <c r="M86" i="2"/>
  <c r="M85" i="15"/>
  <c r="M85" i="16"/>
  <c r="M85" i="17"/>
  <c r="M85" i="20"/>
  <c r="M85" i="2"/>
  <c r="M84" i="15"/>
  <c r="M84" i="16"/>
  <c r="M84" i="17"/>
  <c r="M84" i="20"/>
  <c r="M84" i="2"/>
  <c r="M83" i="15"/>
  <c r="M83" i="16"/>
  <c r="M83" i="17"/>
  <c r="Q83" i="17" s="1"/>
  <c r="M83" i="20"/>
  <c r="M83" i="2"/>
  <c r="L85" i="15"/>
  <c r="L85" i="16"/>
  <c r="L85" i="17"/>
  <c r="L85" i="18"/>
  <c r="L85" i="19"/>
  <c r="L85" i="20"/>
  <c r="L85" i="2"/>
  <c r="L84" i="15"/>
  <c r="L84" i="16"/>
  <c r="L84" i="17"/>
  <c r="L84" i="18"/>
  <c r="L84" i="19"/>
  <c r="L84" i="20"/>
  <c r="L84" i="2"/>
  <c r="L84" i="1" s="1"/>
  <c r="L83" i="15"/>
  <c r="L83" i="16"/>
  <c r="L83" i="17"/>
  <c r="L83" i="18"/>
  <c r="L83" i="19"/>
  <c r="L83" i="20"/>
  <c r="L83" i="2"/>
  <c r="L83" i="1" s="1"/>
  <c r="L86" i="15"/>
  <c r="L86" i="16"/>
  <c r="L86" i="17"/>
  <c r="L86" i="18"/>
  <c r="L86" i="19"/>
  <c r="L86" i="20"/>
  <c r="L86" i="2"/>
  <c r="K86" i="15"/>
  <c r="K86" i="16"/>
  <c r="K86" i="17"/>
  <c r="K86" i="18"/>
  <c r="K86" i="19"/>
  <c r="K86" i="20"/>
  <c r="K86" i="2"/>
  <c r="K85" i="15"/>
  <c r="K85" i="16"/>
  <c r="K85" i="17"/>
  <c r="K85" i="18"/>
  <c r="K85" i="19"/>
  <c r="K85" i="20"/>
  <c r="K85" i="2"/>
  <c r="K84" i="15"/>
  <c r="Q84" i="15"/>
  <c r="K84" i="16"/>
  <c r="K84" i="17"/>
  <c r="K84" i="18"/>
  <c r="K84" i="19"/>
  <c r="K84" i="20"/>
  <c r="K84" i="2"/>
  <c r="K83" i="15"/>
  <c r="K83" i="16"/>
  <c r="K83" i="17"/>
  <c r="K83" i="18"/>
  <c r="K83" i="19"/>
  <c r="K83" i="20"/>
  <c r="K83" i="2"/>
  <c r="O180" i="20"/>
  <c r="O180" i="19"/>
  <c r="R172" i="19" s="1"/>
  <c r="M48" i="19"/>
  <c r="M48" i="1" s="1"/>
  <c r="M69" i="19"/>
  <c r="M67" i="19"/>
  <c r="M65" i="19"/>
  <c r="M63" i="19"/>
  <c r="M61" i="19"/>
  <c r="M59" i="19"/>
  <c r="Q180" i="18"/>
  <c r="P180" i="17"/>
  <c r="P180" i="16"/>
  <c r="P180" i="15"/>
  <c r="R172" i="15" s="1"/>
  <c r="K67" i="2"/>
  <c r="Q172" i="2"/>
  <c r="D9" i="28" s="1"/>
  <c r="P180" i="2"/>
  <c r="R172" i="2" s="1"/>
  <c r="Q160" i="16"/>
  <c r="Q160" i="17"/>
  <c r="Q160" i="18"/>
  <c r="Q160" i="19"/>
  <c r="Q160" i="20"/>
  <c r="Q160" i="15"/>
  <c r="Q159" i="16"/>
  <c r="Q159" i="17"/>
  <c r="Q159" i="18"/>
  <c r="Q159" i="19"/>
  <c r="Q159" i="20"/>
  <c r="Q159" i="15"/>
  <c r="Q158" i="16"/>
  <c r="Q158" i="17"/>
  <c r="Q158" i="18"/>
  <c r="Q158" i="19"/>
  <c r="Q158" i="20"/>
  <c r="Q158" i="15"/>
  <c r="Q156" i="16"/>
  <c r="Q156" i="17"/>
  <c r="Q156" i="18"/>
  <c r="Q156" i="19"/>
  <c r="Q156" i="20"/>
  <c r="Q156" i="15"/>
  <c r="Q155" i="16"/>
  <c r="Q155" i="17"/>
  <c r="Q155" i="18"/>
  <c r="Q155" i="19"/>
  <c r="Q155" i="20"/>
  <c r="Q155" i="15"/>
  <c r="Q153" i="16"/>
  <c r="Q153" i="17"/>
  <c r="Q153" i="18"/>
  <c r="Q153" i="19"/>
  <c r="Q153" i="20"/>
  <c r="Q153" i="15"/>
  <c r="Q149" i="16"/>
  <c r="Q149" i="17"/>
  <c r="Q149" i="18"/>
  <c r="Q149" i="19"/>
  <c r="Q149" i="20"/>
  <c r="Q149" i="15"/>
  <c r="Q137" i="16"/>
  <c r="Q137" i="17"/>
  <c r="Q137" i="18"/>
  <c r="Q137" i="19"/>
  <c r="Q137" i="20"/>
  <c r="Q137" i="15"/>
  <c r="Q134" i="16"/>
  <c r="Q134" i="17"/>
  <c r="Q134" i="18"/>
  <c r="Q134" i="19"/>
  <c r="Q134" i="20"/>
  <c r="Q134" i="15"/>
  <c r="Q133" i="16"/>
  <c r="Q133" i="17"/>
  <c r="Q133" i="18"/>
  <c r="Q133" i="19"/>
  <c r="Q133" i="20"/>
  <c r="Q133" i="15"/>
  <c r="Q126" i="16"/>
  <c r="Q126" i="17"/>
  <c r="Q126" i="18"/>
  <c r="Q126" i="19"/>
  <c r="Q126" i="20"/>
  <c r="Q126" i="15"/>
  <c r="Q123" i="16"/>
  <c r="Q123" i="17"/>
  <c r="Q123" i="18"/>
  <c r="Q123" i="19"/>
  <c r="Q123" i="20"/>
  <c r="Q123" i="15"/>
  <c r="Q121" i="16"/>
  <c r="Q121" i="17"/>
  <c r="Q121" i="18"/>
  <c r="Q121" i="19"/>
  <c r="Q121" i="20"/>
  <c r="Q121" i="15"/>
  <c r="Q120" i="16"/>
  <c r="Q120" i="17"/>
  <c r="Q120" i="18"/>
  <c r="Q120" i="19"/>
  <c r="Q120" i="20"/>
  <c r="Q120" i="15"/>
  <c r="Q77" i="16"/>
  <c r="Q77" i="17"/>
  <c r="Q77" i="18"/>
  <c r="Q77" i="19"/>
  <c r="Q77" i="20"/>
  <c r="Q77" i="15"/>
  <c r="Q74" i="16"/>
  <c r="Q74" i="17"/>
  <c r="Q74" i="18"/>
  <c r="Q74" i="20"/>
  <c r="Q74" i="15"/>
  <c r="Q71" i="16"/>
  <c r="Q51" i="16"/>
  <c r="Q51" i="17"/>
  <c r="Q51" i="18"/>
  <c r="Q51" i="19"/>
  <c r="Q51" i="20"/>
  <c r="Q51" i="15"/>
  <c r="Q50" i="16"/>
  <c r="Q50" i="17"/>
  <c r="Q50" i="18"/>
  <c r="Q50" i="19"/>
  <c r="Q50" i="20"/>
  <c r="Q50" i="15"/>
  <c r="Q43" i="16"/>
  <c r="Q43" i="17"/>
  <c r="Q43" i="18"/>
  <c r="Q43" i="19"/>
  <c r="Q43" i="20"/>
  <c r="Q43" i="15"/>
  <c r="Q42" i="16"/>
  <c r="Q42" i="17"/>
  <c r="Q42" i="18"/>
  <c r="Q42" i="19"/>
  <c r="Q42" i="20"/>
  <c r="Q42" i="15"/>
  <c r="Q160" i="2"/>
  <c r="Q159" i="2"/>
  <c r="Q158" i="2"/>
  <c r="Q156" i="2"/>
  <c r="Q155" i="2"/>
  <c r="Q153" i="2"/>
  <c r="Q149" i="2"/>
  <c r="Q137" i="2"/>
  <c r="Q134" i="2"/>
  <c r="Q133" i="2"/>
  <c r="Q126" i="2"/>
  <c r="Q123" i="2"/>
  <c r="Q121" i="2"/>
  <c r="Q120" i="2"/>
  <c r="Q77" i="2"/>
  <c r="Q74" i="2"/>
  <c r="Q51" i="2"/>
  <c r="Q50" i="2"/>
  <c r="Q43" i="2"/>
  <c r="Q42" i="2"/>
  <c r="P70" i="19"/>
  <c r="M70" i="19"/>
  <c r="P70" i="18"/>
  <c r="M70" i="18"/>
  <c r="P70" i="17"/>
  <c r="P70" i="16"/>
  <c r="M70" i="16"/>
  <c r="P70" i="15"/>
  <c r="P70" i="2"/>
  <c r="M70" i="2"/>
  <c r="K70" i="15"/>
  <c r="E54" i="32"/>
  <c r="E53" i="32"/>
  <c r="E177" i="16"/>
  <c r="E177" i="15"/>
  <c r="E177" i="2"/>
  <c r="Q171" i="19"/>
  <c r="D75" i="35"/>
  <c r="D76" i="35"/>
  <c r="M65" i="20"/>
  <c r="M57" i="20"/>
  <c r="M57" i="19"/>
  <c r="M52" i="19"/>
  <c r="M53" i="2"/>
  <c r="K53" i="2"/>
  <c r="M33" i="2"/>
  <c r="K33" i="2"/>
  <c r="M31" i="2"/>
  <c r="K31" i="2"/>
  <c r="Q31" i="2" s="1"/>
  <c r="M18" i="2"/>
  <c r="K18" i="2"/>
  <c r="M17" i="2"/>
  <c r="K17" i="2"/>
  <c r="M63" i="16"/>
  <c r="M63" i="2"/>
  <c r="Q63" i="2" s="1"/>
  <c r="M67" i="18"/>
  <c r="M63" i="18"/>
  <c r="M61" i="18"/>
  <c r="M59" i="18"/>
  <c r="L59" i="18"/>
  <c r="J129" i="1"/>
  <c r="I129" i="1"/>
  <c r="G129" i="1"/>
  <c r="F129" i="1"/>
  <c r="E129" i="1"/>
  <c r="M26" i="16"/>
  <c r="Q169" i="16"/>
  <c r="K174" i="15"/>
  <c r="P162" i="15"/>
  <c r="O162" i="15"/>
  <c r="N162" i="15"/>
  <c r="L162" i="15"/>
  <c r="J163" i="1"/>
  <c r="I163" i="1"/>
  <c r="H163" i="1"/>
  <c r="G163" i="1"/>
  <c r="F163" i="1"/>
  <c r="E163" i="1"/>
  <c r="T183" i="1"/>
  <c r="J33" i="1"/>
  <c r="I33" i="1"/>
  <c r="H33" i="1"/>
  <c r="G33" i="1"/>
  <c r="F33" i="1"/>
  <c r="E33" i="1"/>
  <c r="P163" i="15"/>
  <c r="P163" i="16"/>
  <c r="P163" i="17"/>
  <c r="P163" i="18"/>
  <c r="P163" i="19"/>
  <c r="P163" i="20"/>
  <c r="P163" i="2"/>
  <c r="O163" i="15"/>
  <c r="O163" i="16"/>
  <c r="O163" i="17"/>
  <c r="O163" i="18"/>
  <c r="O163" i="19"/>
  <c r="O163" i="20"/>
  <c r="O163" i="2"/>
  <c r="N163" i="15"/>
  <c r="N163" i="16"/>
  <c r="N163" i="17"/>
  <c r="N163" i="18"/>
  <c r="N163" i="19"/>
  <c r="N163" i="20"/>
  <c r="N163" i="2"/>
  <c r="N175" i="2" s="1"/>
  <c r="N163" i="1"/>
  <c r="M175" i="20"/>
  <c r="L163" i="15"/>
  <c r="Q163" i="15" s="1"/>
  <c r="L163" i="16"/>
  <c r="L163" i="17"/>
  <c r="L163" i="18"/>
  <c r="L163" i="19"/>
  <c r="L163" i="20"/>
  <c r="L163" i="2"/>
  <c r="P162" i="16"/>
  <c r="P162" i="18"/>
  <c r="P175" i="18" s="1"/>
  <c r="P162" i="2"/>
  <c r="P175" i="2"/>
  <c r="O162" i="16"/>
  <c r="O162" i="18"/>
  <c r="O175" i="18"/>
  <c r="O162" i="2"/>
  <c r="N162" i="16"/>
  <c r="N162" i="18"/>
  <c r="N162" i="2"/>
  <c r="N161" i="33"/>
  <c r="N161" i="34"/>
  <c r="N161" i="35"/>
  <c r="P161" i="33"/>
  <c r="O161" i="33"/>
  <c r="M161" i="33"/>
  <c r="L161" i="33"/>
  <c r="P161" i="34"/>
  <c r="O161" i="34"/>
  <c r="M161" i="34"/>
  <c r="L161" i="34"/>
  <c r="P161" i="35"/>
  <c r="O161" i="35"/>
  <c r="M161" i="35"/>
  <c r="L161" i="35"/>
  <c r="K161" i="33"/>
  <c r="K161" i="34"/>
  <c r="K161" i="35"/>
  <c r="P41" i="33"/>
  <c r="O41" i="33"/>
  <c r="N41" i="33"/>
  <c r="M41" i="33"/>
  <c r="L41" i="33"/>
  <c r="K41" i="33"/>
  <c r="P41" i="34"/>
  <c r="O41" i="34"/>
  <c r="N41" i="34"/>
  <c r="M41" i="34"/>
  <c r="L41" i="34"/>
  <c r="K41" i="34"/>
  <c r="P41" i="35"/>
  <c r="O41" i="35"/>
  <c r="N41" i="35"/>
  <c r="M41" i="35"/>
  <c r="L41" i="35"/>
  <c r="K41" i="35"/>
  <c r="J160" i="37"/>
  <c r="I160" i="37"/>
  <c r="H160" i="37"/>
  <c r="G160" i="37"/>
  <c r="F160" i="37"/>
  <c r="E160" i="37"/>
  <c r="P33" i="15"/>
  <c r="O33" i="15"/>
  <c r="N33" i="15"/>
  <c r="M33" i="15"/>
  <c r="L33" i="15"/>
  <c r="K33" i="15"/>
  <c r="P33" i="16"/>
  <c r="O33" i="16"/>
  <c r="O33" i="1" s="1"/>
  <c r="N33" i="16"/>
  <c r="M33" i="16"/>
  <c r="L33" i="16"/>
  <c r="K33" i="16"/>
  <c r="P33" i="17"/>
  <c r="O33" i="17"/>
  <c r="N33" i="17"/>
  <c r="M33" i="17"/>
  <c r="L33" i="17"/>
  <c r="K33" i="17"/>
  <c r="P33" i="18"/>
  <c r="O33" i="18"/>
  <c r="N33" i="18"/>
  <c r="M33" i="18"/>
  <c r="L33" i="18"/>
  <c r="K33" i="18"/>
  <c r="P33" i="19"/>
  <c r="O33" i="19"/>
  <c r="N33" i="19"/>
  <c r="M33" i="19"/>
  <c r="L33" i="19"/>
  <c r="K33" i="19"/>
  <c r="P33" i="20"/>
  <c r="O33" i="20"/>
  <c r="N33" i="20"/>
  <c r="M33" i="20"/>
  <c r="L33" i="20"/>
  <c r="K33" i="20"/>
  <c r="P33" i="2"/>
  <c r="O33" i="2"/>
  <c r="N33" i="2"/>
  <c r="N33" i="1" s="1"/>
  <c r="L33" i="2"/>
  <c r="K77" i="35"/>
  <c r="K62" i="35"/>
  <c r="K61" i="35"/>
  <c r="M81" i="17"/>
  <c r="M88" i="17"/>
  <c r="M88" i="16"/>
  <c r="M81" i="16"/>
  <c r="M31" i="15"/>
  <c r="M31" i="17"/>
  <c r="M31" i="18"/>
  <c r="M31" i="19"/>
  <c r="M31" i="20"/>
  <c r="M31" i="16"/>
  <c r="M26" i="2"/>
  <c r="M26" i="15"/>
  <c r="M26" i="17"/>
  <c r="M26" i="18"/>
  <c r="M26" i="19"/>
  <c r="M26" i="20"/>
  <c r="M65" i="15"/>
  <c r="M65" i="16"/>
  <c r="Q65" i="16" s="1"/>
  <c r="M65" i="17"/>
  <c r="M65" i="2"/>
  <c r="M67" i="15"/>
  <c r="M67" i="16"/>
  <c r="M67" i="17"/>
  <c r="M67" i="1" s="1"/>
  <c r="M67" i="2"/>
  <c r="M59" i="15"/>
  <c r="M59" i="17"/>
  <c r="M59" i="2"/>
  <c r="M61" i="16"/>
  <c r="M61" i="17"/>
  <c r="M55" i="15"/>
  <c r="M55" i="16"/>
  <c r="M55" i="17"/>
  <c r="M55" i="18"/>
  <c r="M55" i="19"/>
  <c r="Q55" i="19" s="1"/>
  <c r="M55" i="20"/>
  <c r="M55" i="1"/>
  <c r="M53" i="15"/>
  <c r="M53" i="16"/>
  <c r="M53" i="17"/>
  <c r="M53" i="18"/>
  <c r="M53" i="19"/>
  <c r="M53" i="1" s="1"/>
  <c r="M53" i="20"/>
  <c r="K31" i="15"/>
  <c r="S31" i="15" s="1"/>
  <c r="K31" i="16"/>
  <c r="K31" i="17"/>
  <c r="K31" i="18"/>
  <c r="K154" i="18" s="1"/>
  <c r="K31" i="19"/>
  <c r="S31" i="19" s="1"/>
  <c r="K31" i="20"/>
  <c r="P160" i="34"/>
  <c r="O160" i="34"/>
  <c r="N160" i="34"/>
  <c r="M160" i="34"/>
  <c r="M173" i="34"/>
  <c r="L160" i="34"/>
  <c r="K160" i="34"/>
  <c r="K173" i="34"/>
  <c r="P160" i="33"/>
  <c r="O160" i="33"/>
  <c r="N160" i="33"/>
  <c r="N173" i="33"/>
  <c r="M160" i="33"/>
  <c r="L160" i="33"/>
  <c r="K160" i="33"/>
  <c r="K173" i="33"/>
  <c r="P160" i="35"/>
  <c r="O160" i="35"/>
  <c r="N160" i="35"/>
  <c r="N173" i="35"/>
  <c r="M160" i="35"/>
  <c r="L160" i="35"/>
  <c r="K160" i="35"/>
  <c r="P175" i="20"/>
  <c r="N175" i="20"/>
  <c r="L162" i="20"/>
  <c r="L180" i="20"/>
  <c r="L162" i="19"/>
  <c r="L175" i="19"/>
  <c r="L162" i="18"/>
  <c r="L162" i="17"/>
  <c r="L162" i="16"/>
  <c r="L175" i="16"/>
  <c r="L162" i="2"/>
  <c r="M44" i="17"/>
  <c r="M44" i="18"/>
  <c r="M44" i="20"/>
  <c r="M44" i="2"/>
  <c r="Q169" i="18"/>
  <c r="R169" i="18" s="1"/>
  <c r="Q171" i="16"/>
  <c r="R171" i="16" s="1"/>
  <c r="L77" i="33"/>
  <c r="L77" i="34"/>
  <c r="Q77" i="34" s="1"/>
  <c r="K77" i="34"/>
  <c r="L77" i="35"/>
  <c r="L62" i="33"/>
  <c r="L61" i="33"/>
  <c r="L62" i="34"/>
  <c r="L61" i="34"/>
  <c r="L62" i="35"/>
  <c r="L61" i="35"/>
  <c r="L60" i="37" s="1"/>
  <c r="K62" i="33"/>
  <c r="K61" i="33"/>
  <c r="K60" i="37"/>
  <c r="K62" i="34"/>
  <c r="K61" i="34"/>
  <c r="M60" i="17"/>
  <c r="M58" i="17"/>
  <c r="M57" i="17"/>
  <c r="M56" i="17"/>
  <c r="M54" i="17"/>
  <c r="M151" i="1"/>
  <c r="M152" i="1"/>
  <c r="S159" i="20"/>
  <c r="M58" i="15"/>
  <c r="M57" i="15"/>
  <c r="M56" i="15"/>
  <c r="M54" i="15"/>
  <c r="M58" i="16"/>
  <c r="M57" i="16"/>
  <c r="M56" i="16"/>
  <c r="M54" i="16"/>
  <c r="M58" i="18"/>
  <c r="M56" i="18"/>
  <c r="M54" i="18"/>
  <c r="M58" i="19"/>
  <c r="M56" i="19"/>
  <c r="M54" i="19"/>
  <c r="M58" i="20"/>
  <c r="M56" i="20"/>
  <c r="M54" i="20"/>
  <c r="M58" i="2"/>
  <c r="M57" i="2"/>
  <c r="M56" i="2"/>
  <c r="Q171" i="15"/>
  <c r="Q152" i="33"/>
  <c r="Q152" i="35"/>
  <c r="Q171" i="18"/>
  <c r="H180" i="37"/>
  <c r="G180" i="37"/>
  <c r="Q168" i="37"/>
  <c r="H179" i="37"/>
  <c r="G179" i="37"/>
  <c r="H178" i="37"/>
  <c r="G178" i="37"/>
  <c r="G177" i="37"/>
  <c r="H177" i="37"/>
  <c r="P170" i="37"/>
  <c r="O170" i="37"/>
  <c r="N170" i="37"/>
  <c r="M170" i="37"/>
  <c r="L170" i="37"/>
  <c r="K170" i="37"/>
  <c r="P169" i="37"/>
  <c r="O169" i="37"/>
  <c r="N169" i="37"/>
  <c r="M169" i="37"/>
  <c r="L169" i="37"/>
  <c r="K169" i="37"/>
  <c r="P167" i="37"/>
  <c r="P171" i="37"/>
  <c r="O167" i="37"/>
  <c r="N167" i="37"/>
  <c r="M167" i="37"/>
  <c r="L167" i="37"/>
  <c r="K167" i="37"/>
  <c r="P166" i="37"/>
  <c r="O166" i="37"/>
  <c r="N166" i="37"/>
  <c r="M166" i="37"/>
  <c r="L166" i="37"/>
  <c r="K166" i="37"/>
  <c r="P151" i="37"/>
  <c r="O151" i="37"/>
  <c r="N151" i="37"/>
  <c r="M151" i="37"/>
  <c r="L151" i="37"/>
  <c r="K151" i="37"/>
  <c r="O145" i="37"/>
  <c r="N145" i="37"/>
  <c r="M145" i="37"/>
  <c r="L145" i="37"/>
  <c r="K145" i="37"/>
  <c r="J159" i="37"/>
  <c r="I159" i="37"/>
  <c r="H159" i="37"/>
  <c r="G159" i="37"/>
  <c r="F159" i="37"/>
  <c r="E159" i="37"/>
  <c r="J157" i="37"/>
  <c r="I157" i="37"/>
  <c r="H157" i="37"/>
  <c r="G157" i="37"/>
  <c r="F157" i="37"/>
  <c r="E157" i="37"/>
  <c r="J156" i="37"/>
  <c r="I156" i="37"/>
  <c r="H156" i="37"/>
  <c r="G156" i="37"/>
  <c r="F156" i="37"/>
  <c r="E156" i="37"/>
  <c r="J155" i="37"/>
  <c r="I155" i="37"/>
  <c r="H155" i="37"/>
  <c r="G155" i="37"/>
  <c r="F155" i="37"/>
  <c r="E155" i="37"/>
  <c r="J154" i="37"/>
  <c r="I154" i="37"/>
  <c r="H154" i="37"/>
  <c r="G154" i="37"/>
  <c r="F154" i="37"/>
  <c r="E154" i="37"/>
  <c r="J153" i="37"/>
  <c r="I153" i="37"/>
  <c r="H153" i="37"/>
  <c r="G153" i="37"/>
  <c r="F153" i="37"/>
  <c r="E153" i="37"/>
  <c r="J152" i="37"/>
  <c r="I152" i="37"/>
  <c r="H152" i="37"/>
  <c r="G152" i="37"/>
  <c r="F152" i="37"/>
  <c r="E152" i="37"/>
  <c r="J151" i="37"/>
  <c r="I151" i="37"/>
  <c r="H151" i="37"/>
  <c r="G151" i="37"/>
  <c r="F151" i="37"/>
  <c r="E151" i="37"/>
  <c r="J150" i="37"/>
  <c r="I150" i="37"/>
  <c r="H150" i="37"/>
  <c r="G150" i="37"/>
  <c r="F150" i="37"/>
  <c r="E150" i="37"/>
  <c r="J149" i="37"/>
  <c r="I149" i="37"/>
  <c r="H149" i="37"/>
  <c r="G149" i="37"/>
  <c r="F149" i="37"/>
  <c r="E149" i="37"/>
  <c r="J148" i="37"/>
  <c r="I148" i="37"/>
  <c r="H148" i="37"/>
  <c r="G148" i="37"/>
  <c r="F148" i="37"/>
  <c r="E148" i="37"/>
  <c r="J147" i="37"/>
  <c r="I147" i="37"/>
  <c r="H147" i="37"/>
  <c r="G147" i="37"/>
  <c r="F147" i="37"/>
  <c r="E147" i="37"/>
  <c r="J146" i="37"/>
  <c r="I146" i="37"/>
  <c r="H146" i="37"/>
  <c r="G146" i="37"/>
  <c r="F146" i="37"/>
  <c r="E146" i="37"/>
  <c r="J145" i="37"/>
  <c r="I145" i="37"/>
  <c r="H145" i="37"/>
  <c r="G145" i="37"/>
  <c r="F145" i="37"/>
  <c r="E145" i="37"/>
  <c r="J134" i="37"/>
  <c r="I134" i="37"/>
  <c r="H134" i="37"/>
  <c r="G134" i="37"/>
  <c r="F134" i="37"/>
  <c r="E134" i="37"/>
  <c r="J133" i="37"/>
  <c r="I133" i="37"/>
  <c r="H133" i="37"/>
  <c r="G133" i="37"/>
  <c r="F133" i="37"/>
  <c r="E133" i="37"/>
  <c r="J132" i="37"/>
  <c r="I132" i="37"/>
  <c r="H132" i="37"/>
  <c r="G132" i="37"/>
  <c r="F132" i="37"/>
  <c r="E132" i="37"/>
  <c r="J131" i="37"/>
  <c r="I131" i="37"/>
  <c r="H131" i="37"/>
  <c r="G131" i="37"/>
  <c r="F131" i="37"/>
  <c r="E131" i="37"/>
  <c r="J130" i="37"/>
  <c r="I130" i="37"/>
  <c r="H130" i="37"/>
  <c r="G130" i="37"/>
  <c r="F130" i="37"/>
  <c r="E130" i="37"/>
  <c r="J129" i="37"/>
  <c r="I129" i="37"/>
  <c r="H129" i="37"/>
  <c r="G129" i="37"/>
  <c r="F129" i="37"/>
  <c r="E129" i="37"/>
  <c r="J128" i="37"/>
  <c r="I128" i="37"/>
  <c r="H128" i="37"/>
  <c r="G128" i="37"/>
  <c r="F128" i="37"/>
  <c r="E128" i="37"/>
  <c r="J127" i="37"/>
  <c r="I127" i="37"/>
  <c r="H127" i="37"/>
  <c r="G127" i="37"/>
  <c r="F127" i="37"/>
  <c r="E127" i="37"/>
  <c r="J126" i="37"/>
  <c r="I126" i="37"/>
  <c r="H126" i="37"/>
  <c r="G126" i="37"/>
  <c r="F126" i="37"/>
  <c r="E126" i="37"/>
  <c r="J125" i="37"/>
  <c r="I125" i="37"/>
  <c r="H125" i="37"/>
  <c r="G125" i="37"/>
  <c r="F125" i="37"/>
  <c r="E125" i="37"/>
  <c r="J124" i="37"/>
  <c r="I124" i="37"/>
  <c r="H124" i="37"/>
  <c r="G124" i="37"/>
  <c r="F124" i="37"/>
  <c r="E124" i="37"/>
  <c r="J123" i="37"/>
  <c r="I123" i="37"/>
  <c r="H123" i="37"/>
  <c r="G123" i="37"/>
  <c r="F123" i="37"/>
  <c r="E123" i="37"/>
  <c r="J122" i="37"/>
  <c r="I122" i="37"/>
  <c r="H122" i="37"/>
  <c r="G122" i="37"/>
  <c r="F122" i="37"/>
  <c r="E122" i="37"/>
  <c r="J121" i="37"/>
  <c r="I121" i="37"/>
  <c r="H121" i="37"/>
  <c r="G121" i="37"/>
  <c r="F121" i="37"/>
  <c r="E121" i="37"/>
  <c r="J120" i="37"/>
  <c r="I120" i="37"/>
  <c r="H120" i="37"/>
  <c r="G120" i="37"/>
  <c r="F120" i="37"/>
  <c r="E120" i="37"/>
  <c r="J119" i="37"/>
  <c r="I119" i="37"/>
  <c r="H119" i="37"/>
  <c r="G119" i="37"/>
  <c r="F119" i="37"/>
  <c r="E119" i="37"/>
  <c r="J118" i="37"/>
  <c r="I118" i="37"/>
  <c r="H118" i="37"/>
  <c r="G118" i="37"/>
  <c r="F118" i="37"/>
  <c r="E118" i="37"/>
  <c r="O85" i="37"/>
  <c r="N85" i="37"/>
  <c r="M85" i="37"/>
  <c r="L85" i="37"/>
  <c r="K85" i="37"/>
  <c r="O84" i="37"/>
  <c r="N84" i="37"/>
  <c r="M84" i="37"/>
  <c r="L84" i="37"/>
  <c r="K84" i="37"/>
  <c r="O83" i="37"/>
  <c r="N83" i="37"/>
  <c r="M83" i="37"/>
  <c r="L83" i="37"/>
  <c r="K83" i="37"/>
  <c r="O82" i="37"/>
  <c r="N82" i="37"/>
  <c r="M82" i="37"/>
  <c r="L82" i="37"/>
  <c r="K82" i="37"/>
  <c r="J86" i="37"/>
  <c r="I86" i="37"/>
  <c r="H86" i="37"/>
  <c r="G86" i="37"/>
  <c r="F86" i="37"/>
  <c r="E86" i="37"/>
  <c r="J85" i="37"/>
  <c r="I85" i="37"/>
  <c r="H85" i="37"/>
  <c r="G85" i="37"/>
  <c r="F85" i="37"/>
  <c r="E85" i="37"/>
  <c r="J84" i="37"/>
  <c r="I84" i="37"/>
  <c r="H84" i="37"/>
  <c r="G84" i="37"/>
  <c r="F84" i="37"/>
  <c r="E84" i="37"/>
  <c r="J83" i="37"/>
  <c r="I83" i="37"/>
  <c r="H83" i="37"/>
  <c r="G83" i="37"/>
  <c r="F83" i="37"/>
  <c r="E83" i="37"/>
  <c r="J82" i="37"/>
  <c r="I82" i="37"/>
  <c r="H82" i="37"/>
  <c r="G82" i="37"/>
  <c r="F82" i="37"/>
  <c r="E82" i="37"/>
  <c r="J81" i="37"/>
  <c r="I81" i="37"/>
  <c r="H81" i="37"/>
  <c r="G81" i="37"/>
  <c r="F81" i="37"/>
  <c r="E81" i="37"/>
  <c r="J80" i="37"/>
  <c r="I80" i="37"/>
  <c r="H80" i="37"/>
  <c r="G80" i="37"/>
  <c r="F80" i="37"/>
  <c r="E80" i="37"/>
  <c r="J79" i="37"/>
  <c r="I79" i="37"/>
  <c r="H79" i="37"/>
  <c r="G79" i="37"/>
  <c r="F79" i="37"/>
  <c r="E79" i="37"/>
  <c r="J78" i="37"/>
  <c r="I78" i="37"/>
  <c r="H78" i="37"/>
  <c r="G78" i="37"/>
  <c r="F78" i="37"/>
  <c r="E78" i="37"/>
  <c r="J77" i="37"/>
  <c r="I77" i="37"/>
  <c r="H77" i="37"/>
  <c r="G77" i="37"/>
  <c r="F77" i="37"/>
  <c r="E77" i="37"/>
  <c r="J76" i="37"/>
  <c r="I76" i="37"/>
  <c r="H76" i="37"/>
  <c r="G76" i="37"/>
  <c r="F76" i="37"/>
  <c r="E76" i="37"/>
  <c r="J75" i="37"/>
  <c r="I75" i="37"/>
  <c r="H75" i="37"/>
  <c r="G75" i="37"/>
  <c r="F75" i="37"/>
  <c r="E75" i="37"/>
  <c r="J74" i="37"/>
  <c r="I74" i="37"/>
  <c r="H74" i="37"/>
  <c r="G74" i="37"/>
  <c r="F74" i="37"/>
  <c r="E74" i="37"/>
  <c r="J73" i="37"/>
  <c r="I73" i="37"/>
  <c r="H73" i="37"/>
  <c r="G73" i="37"/>
  <c r="F73" i="37"/>
  <c r="E73" i="37"/>
  <c r="J72" i="37"/>
  <c r="I72" i="37"/>
  <c r="H72" i="37"/>
  <c r="G72" i="37"/>
  <c r="F72" i="37"/>
  <c r="E72" i="37"/>
  <c r="J71" i="37"/>
  <c r="I71" i="37"/>
  <c r="H71" i="37"/>
  <c r="G71" i="37"/>
  <c r="F71" i="37"/>
  <c r="E71" i="37"/>
  <c r="J70" i="37"/>
  <c r="I70" i="37"/>
  <c r="H70" i="37"/>
  <c r="G70" i="37"/>
  <c r="F70" i="37"/>
  <c r="E70" i="37"/>
  <c r="J69" i="37"/>
  <c r="I69" i="37"/>
  <c r="H69" i="37"/>
  <c r="G69" i="37"/>
  <c r="F69" i="37"/>
  <c r="E69" i="37"/>
  <c r="J68" i="37"/>
  <c r="I68" i="37"/>
  <c r="H68" i="37"/>
  <c r="G68" i="37"/>
  <c r="F68" i="37"/>
  <c r="E68" i="37"/>
  <c r="J67" i="37"/>
  <c r="I67" i="37"/>
  <c r="H67" i="37"/>
  <c r="G67" i="37"/>
  <c r="F67" i="37"/>
  <c r="E67" i="37"/>
  <c r="J66" i="37"/>
  <c r="I66" i="37"/>
  <c r="H66" i="37"/>
  <c r="G66" i="37"/>
  <c r="F66" i="37"/>
  <c r="E66" i="37"/>
  <c r="J65" i="37"/>
  <c r="I65" i="37"/>
  <c r="H65" i="37"/>
  <c r="G65" i="37"/>
  <c r="F65" i="37"/>
  <c r="E65" i="37"/>
  <c r="J64" i="37"/>
  <c r="I64" i="37"/>
  <c r="H64" i="37"/>
  <c r="G64" i="37"/>
  <c r="F64" i="37"/>
  <c r="E64" i="37"/>
  <c r="J63" i="37"/>
  <c r="I63" i="37"/>
  <c r="H63" i="37"/>
  <c r="G63" i="37"/>
  <c r="F63" i="37"/>
  <c r="E63" i="37"/>
  <c r="J62" i="37"/>
  <c r="I62" i="37"/>
  <c r="H62" i="37"/>
  <c r="G62" i="37"/>
  <c r="F62" i="37"/>
  <c r="E62" i="37"/>
  <c r="J61" i="37"/>
  <c r="I61" i="37"/>
  <c r="H61" i="37"/>
  <c r="G61" i="37"/>
  <c r="F61" i="37"/>
  <c r="E61" i="37"/>
  <c r="J60" i="37"/>
  <c r="I60" i="37"/>
  <c r="H60" i="37"/>
  <c r="G60" i="37"/>
  <c r="F60" i="37"/>
  <c r="E60" i="37"/>
  <c r="J59" i="37"/>
  <c r="I59" i="37"/>
  <c r="H59" i="37"/>
  <c r="G59" i="37"/>
  <c r="F59" i="37"/>
  <c r="E59" i="37"/>
  <c r="J58" i="37"/>
  <c r="I58" i="37"/>
  <c r="H58" i="37"/>
  <c r="G58" i="37"/>
  <c r="F58" i="37"/>
  <c r="E58" i="37"/>
  <c r="J57" i="37"/>
  <c r="I57" i="37"/>
  <c r="H57" i="37"/>
  <c r="G57" i="37"/>
  <c r="F57" i="37"/>
  <c r="E57" i="37"/>
  <c r="J55" i="37"/>
  <c r="I55" i="37"/>
  <c r="H55" i="37"/>
  <c r="G55" i="37"/>
  <c r="F55" i="37"/>
  <c r="E55" i="37"/>
  <c r="J54" i="37"/>
  <c r="I54" i="37"/>
  <c r="H54" i="37"/>
  <c r="G54" i="37"/>
  <c r="F54" i="37"/>
  <c r="E54" i="37"/>
  <c r="J53" i="37"/>
  <c r="I53" i="37"/>
  <c r="H53" i="37"/>
  <c r="G53" i="37"/>
  <c r="F53" i="37"/>
  <c r="E53" i="37"/>
  <c r="J52" i="37"/>
  <c r="I52" i="37"/>
  <c r="H52" i="37"/>
  <c r="G52" i="37"/>
  <c r="F52" i="37"/>
  <c r="E52" i="37"/>
  <c r="J51" i="37"/>
  <c r="I51" i="37"/>
  <c r="H51" i="37"/>
  <c r="G51" i="37"/>
  <c r="F51" i="37"/>
  <c r="E51" i="37"/>
  <c r="J50" i="37"/>
  <c r="I50" i="37"/>
  <c r="H50" i="37"/>
  <c r="G50" i="37"/>
  <c r="F50" i="37"/>
  <c r="E50" i="37"/>
  <c r="J49" i="37"/>
  <c r="I49" i="37"/>
  <c r="H49" i="37"/>
  <c r="G49" i="37"/>
  <c r="F49" i="37"/>
  <c r="E49" i="37"/>
  <c r="J47" i="37"/>
  <c r="I47" i="37"/>
  <c r="H47" i="37"/>
  <c r="G47" i="37"/>
  <c r="F47" i="37"/>
  <c r="E47" i="37"/>
  <c r="J46" i="37"/>
  <c r="I46" i="37"/>
  <c r="H46" i="37"/>
  <c r="G46" i="37"/>
  <c r="F46" i="37"/>
  <c r="E46" i="37"/>
  <c r="J45" i="37"/>
  <c r="I45" i="37"/>
  <c r="H45" i="37"/>
  <c r="G45" i="37"/>
  <c r="F45" i="37"/>
  <c r="E45" i="37"/>
  <c r="J44" i="37"/>
  <c r="I44" i="37"/>
  <c r="H44" i="37"/>
  <c r="G44" i="37"/>
  <c r="F44" i="37"/>
  <c r="E44" i="37"/>
  <c r="J43" i="37"/>
  <c r="I43" i="37"/>
  <c r="H43" i="37"/>
  <c r="G43" i="37"/>
  <c r="F43" i="37"/>
  <c r="E43" i="37"/>
  <c r="J42" i="37"/>
  <c r="I42" i="37"/>
  <c r="H42" i="37"/>
  <c r="G42" i="37"/>
  <c r="F42" i="37"/>
  <c r="E42" i="37"/>
  <c r="J41" i="37"/>
  <c r="I41" i="37"/>
  <c r="H41" i="37"/>
  <c r="G41" i="37"/>
  <c r="F41" i="37"/>
  <c r="E41" i="37"/>
  <c r="J40" i="37"/>
  <c r="I40" i="37"/>
  <c r="H40" i="37"/>
  <c r="G40" i="37"/>
  <c r="F40" i="37"/>
  <c r="E40" i="37"/>
  <c r="J39" i="37"/>
  <c r="I39" i="37"/>
  <c r="H39" i="37"/>
  <c r="G39" i="37"/>
  <c r="F39" i="37"/>
  <c r="E39" i="37"/>
  <c r="J38" i="37"/>
  <c r="I38" i="37"/>
  <c r="H38" i="37"/>
  <c r="G38" i="37"/>
  <c r="F38" i="37"/>
  <c r="E38" i="37"/>
  <c r="J37" i="37"/>
  <c r="I37" i="37"/>
  <c r="H37" i="37"/>
  <c r="G37" i="37"/>
  <c r="F37" i="37"/>
  <c r="E37" i="37"/>
  <c r="J36" i="37"/>
  <c r="I36" i="37"/>
  <c r="H36" i="37"/>
  <c r="G36" i="37"/>
  <c r="F36" i="37"/>
  <c r="E36" i="37"/>
  <c r="J35" i="37"/>
  <c r="I35" i="37"/>
  <c r="H35" i="37"/>
  <c r="G35" i="37"/>
  <c r="F35" i="37"/>
  <c r="E35" i="37"/>
  <c r="J34" i="37"/>
  <c r="I34" i="37"/>
  <c r="H34" i="37"/>
  <c r="G34" i="37"/>
  <c r="F34" i="37"/>
  <c r="E34" i="37"/>
  <c r="J33" i="37"/>
  <c r="I33" i="37"/>
  <c r="H33" i="37"/>
  <c r="G33" i="37"/>
  <c r="F33" i="37"/>
  <c r="E33" i="37"/>
  <c r="J32" i="37"/>
  <c r="I32" i="37"/>
  <c r="H32" i="37"/>
  <c r="G32" i="37"/>
  <c r="F32" i="37"/>
  <c r="E32" i="37"/>
  <c r="J31" i="37"/>
  <c r="I31" i="37"/>
  <c r="H31" i="37"/>
  <c r="G31" i="37"/>
  <c r="F31" i="37"/>
  <c r="E31" i="37"/>
  <c r="J30" i="37"/>
  <c r="I30" i="37"/>
  <c r="H30" i="37"/>
  <c r="G30" i="37"/>
  <c r="F30" i="37"/>
  <c r="E30" i="37"/>
  <c r="J29" i="37"/>
  <c r="I29" i="37"/>
  <c r="H29" i="37"/>
  <c r="G29" i="37"/>
  <c r="F29" i="37"/>
  <c r="E29" i="37"/>
  <c r="J28" i="37"/>
  <c r="I28" i="37"/>
  <c r="H28" i="37"/>
  <c r="G28" i="37"/>
  <c r="F28" i="37"/>
  <c r="E28" i="37"/>
  <c r="J27" i="37"/>
  <c r="I27" i="37"/>
  <c r="H27" i="37"/>
  <c r="G27" i="37"/>
  <c r="F27" i="37"/>
  <c r="E27" i="37"/>
  <c r="J26" i="37"/>
  <c r="I26" i="37"/>
  <c r="H26" i="37"/>
  <c r="G26" i="37"/>
  <c r="F26" i="37"/>
  <c r="E26" i="37"/>
  <c r="J25" i="37"/>
  <c r="I25" i="37"/>
  <c r="H25" i="37"/>
  <c r="G25" i="37"/>
  <c r="F25" i="37"/>
  <c r="E25" i="37"/>
  <c r="J24" i="37"/>
  <c r="I24" i="37"/>
  <c r="H24" i="37"/>
  <c r="G24" i="37"/>
  <c r="F24" i="37"/>
  <c r="E24" i="37"/>
  <c r="J23" i="37"/>
  <c r="I23" i="37"/>
  <c r="H23" i="37"/>
  <c r="G23" i="37"/>
  <c r="F23" i="37"/>
  <c r="E23" i="37"/>
  <c r="J22" i="37"/>
  <c r="I22" i="37"/>
  <c r="H22" i="37"/>
  <c r="G22" i="37"/>
  <c r="F22" i="37"/>
  <c r="E22" i="37"/>
  <c r="J20" i="37"/>
  <c r="I20" i="37"/>
  <c r="H20" i="37"/>
  <c r="G20" i="37"/>
  <c r="F20" i="37"/>
  <c r="E20" i="37"/>
  <c r="J19" i="37"/>
  <c r="I19" i="37"/>
  <c r="H19" i="37"/>
  <c r="G19" i="37"/>
  <c r="F19" i="37"/>
  <c r="E19" i="37"/>
  <c r="J18" i="37"/>
  <c r="I18" i="37"/>
  <c r="H18" i="37"/>
  <c r="G18" i="37"/>
  <c r="F18" i="37"/>
  <c r="E18" i="37"/>
  <c r="J17" i="37"/>
  <c r="I17" i="37"/>
  <c r="H17" i="37"/>
  <c r="G17" i="37"/>
  <c r="F17" i="37"/>
  <c r="E17" i="37"/>
  <c r="J16" i="37"/>
  <c r="I16" i="37"/>
  <c r="H16" i="37"/>
  <c r="G16" i="37"/>
  <c r="F16" i="37"/>
  <c r="E16" i="37"/>
  <c r="J15" i="37"/>
  <c r="I15" i="37"/>
  <c r="H15" i="37"/>
  <c r="G15" i="37"/>
  <c r="F15" i="37"/>
  <c r="E15" i="37"/>
  <c r="J14" i="37"/>
  <c r="I14" i="37"/>
  <c r="H14" i="37"/>
  <c r="G14" i="37"/>
  <c r="F14" i="37"/>
  <c r="E14" i="37"/>
  <c r="J13" i="37"/>
  <c r="I13" i="37"/>
  <c r="H13" i="37"/>
  <c r="G13" i="37"/>
  <c r="F13" i="37"/>
  <c r="E13" i="37"/>
  <c r="E174" i="37"/>
  <c r="O144" i="37"/>
  <c r="N144" i="37"/>
  <c r="M144" i="37"/>
  <c r="L144" i="37"/>
  <c r="K144" i="37"/>
  <c r="O143" i="37"/>
  <c r="N143" i="37"/>
  <c r="M143" i="37"/>
  <c r="L143" i="37"/>
  <c r="K143" i="37"/>
  <c r="O142" i="37"/>
  <c r="N142" i="37"/>
  <c r="M142" i="37"/>
  <c r="L142" i="37"/>
  <c r="K142" i="37"/>
  <c r="Q142" i="37" s="1"/>
  <c r="O141" i="37"/>
  <c r="N141" i="37"/>
  <c r="M141" i="37"/>
  <c r="L141" i="37"/>
  <c r="K141" i="37"/>
  <c r="O140" i="37"/>
  <c r="N140" i="37"/>
  <c r="M140" i="37"/>
  <c r="L140" i="37"/>
  <c r="K140" i="37"/>
  <c r="O139" i="37"/>
  <c r="N139" i="37"/>
  <c r="M139" i="37"/>
  <c r="L139" i="37"/>
  <c r="K139" i="37"/>
  <c r="Q139" i="37" s="1"/>
  <c r="O137" i="37"/>
  <c r="N137" i="37"/>
  <c r="M137" i="37"/>
  <c r="L137" i="37"/>
  <c r="K137" i="37"/>
  <c r="O136" i="37"/>
  <c r="N136" i="37"/>
  <c r="M136" i="37"/>
  <c r="L136" i="37"/>
  <c r="K136" i="37"/>
  <c r="Q136" i="37" s="1"/>
  <c r="O135" i="37"/>
  <c r="N135" i="37"/>
  <c r="M135" i="37"/>
  <c r="L135" i="37"/>
  <c r="K135" i="37"/>
  <c r="O116" i="37"/>
  <c r="N116" i="37"/>
  <c r="M116" i="37"/>
  <c r="L116" i="37"/>
  <c r="K116" i="37"/>
  <c r="O115" i="37"/>
  <c r="N115" i="37"/>
  <c r="M115" i="37"/>
  <c r="L115" i="37"/>
  <c r="K115" i="37"/>
  <c r="Q115" i="37" s="1"/>
  <c r="O114" i="37"/>
  <c r="N114" i="37"/>
  <c r="Q114" i="37" s="1"/>
  <c r="M114" i="37"/>
  <c r="L114" i="37"/>
  <c r="K114" i="37"/>
  <c r="O113" i="37"/>
  <c r="Q113" i="37" s="1"/>
  <c r="N113" i="37"/>
  <c r="M113" i="37"/>
  <c r="L113" i="37"/>
  <c r="K113" i="37"/>
  <c r="O112" i="37"/>
  <c r="N112" i="37"/>
  <c r="M112" i="37"/>
  <c r="Q112" i="37" s="1"/>
  <c r="L112" i="37"/>
  <c r="K112" i="37"/>
  <c r="O111" i="37"/>
  <c r="N111" i="37"/>
  <c r="M111" i="37"/>
  <c r="L111" i="37"/>
  <c r="K111" i="37"/>
  <c r="Q111" i="37" s="1"/>
  <c r="O110" i="37"/>
  <c r="N110" i="37"/>
  <c r="M110" i="37"/>
  <c r="L110" i="37"/>
  <c r="K110" i="37"/>
  <c r="O109" i="37"/>
  <c r="N109" i="37"/>
  <c r="M109" i="37"/>
  <c r="L109" i="37"/>
  <c r="K109" i="37"/>
  <c r="O108" i="37"/>
  <c r="N108" i="37"/>
  <c r="M108" i="37"/>
  <c r="L108" i="37"/>
  <c r="K108" i="37"/>
  <c r="O107" i="37"/>
  <c r="Q107" i="37" s="1"/>
  <c r="N107" i="37"/>
  <c r="M107" i="37"/>
  <c r="L107" i="37"/>
  <c r="K107" i="37"/>
  <c r="O105" i="37"/>
  <c r="N105" i="37"/>
  <c r="M105" i="37"/>
  <c r="L105" i="37"/>
  <c r="K105" i="37"/>
  <c r="O104" i="37"/>
  <c r="N104" i="37"/>
  <c r="M104" i="37"/>
  <c r="L104" i="37"/>
  <c r="K104" i="37"/>
  <c r="Q104" i="37" s="1"/>
  <c r="O103" i="37"/>
  <c r="N103" i="37"/>
  <c r="M103" i="37"/>
  <c r="L103" i="37"/>
  <c r="K103" i="37"/>
  <c r="O102" i="37"/>
  <c r="N102" i="37"/>
  <c r="M102" i="37"/>
  <c r="L102" i="37"/>
  <c r="K102" i="37"/>
  <c r="O101" i="37"/>
  <c r="N101" i="37"/>
  <c r="M101" i="37"/>
  <c r="L101" i="37"/>
  <c r="K101" i="37"/>
  <c r="O100" i="37"/>
  <c r="N100" i="37"/>
  <c r="M100" i="37"/>
  <c r="L100" i="37"/>
  <c r="K100" i="37"/>
  <c r="O99" i="37"/>
  <c r="N99" i="37"/>
  <c r="M99" i="37"/>
  <c r="L99" i="37"/>
  <c r="K99" i="37"/>
  <c r="O98" i="37"/>
  <c r="N98" i="37"/>
  <c r="M98" i="37"/>
  <c r="L98" i="37"/>
  <c r="K98" i="37"/>
  <c r="Q98" i="37"/>
  <c r="O97" i="37"/>
  <c r="N97" i="37"/>
  <c r="M97" i="37"/>
  <c r="L97" i="37"/>
  <c r="K97" i="37"/>
  <c r="O96" i="37"/>
  <c r="N96" i="37"/>
  <c r="M96" i="37"/>
  <c r="L96" i="37"/>
  <c r="K96" i="37"/>
  <c r="O95" i="37"/>
  <c r="N95" i="37"/>
  <c r="M95" i="37"/>
  <c r="L95" i="37"/>
  <c r="K95" i="37"/>
  <c r="O94" i="37"/>
  <c r="N94" i="37"/>
  <c r="M94" i="37"/>
  <c r="L94" i="37"/>
  <c r="K94" i="37"/>
  <c r="O93" i="37"/>
  <c r="N93" i="37"/>
  <c r="M93" i="37"/>
  <c r="S94" i="37"/>
  <c r="L93" i="37"/>
  <c r="K93" i="37"/>
  <c r="O92" i="37"/>
  <c r="N92" i="37"/>
  <c r="M92" i="37"/>
  <c r="L92" i="37"/>
  <c r="K92" i="37"/>
  <c r="Q92" i="37"/>
  <c r="D75" i="37"/>
  <c r="D74" i="37"/>
  <c r="O88" i="19"/>
  <c r="N88" i="19"/>
  <c r="L88" i="19"/>
  <c r="K88" i="19"/>
  <c r="F51" i="32"/>
  <c r="E51" i="32"/>
  <c r="F60" i="32"/>
  <c r="E55" i="32"/>
  <c r="B34" i="26"/>
  <c r="B33" i="26"/>
  <c r="B32" i="26"/>
  <c r="B31" i="26"/>
  <c r="B30" i="26"/>
  <c r="B29" i="26"/>
  <c r="B28" i="26"/>
  <c r="B27" i="26"/>
  <c r="B26" i="26"/>
  <c r="B25" i="26"/>
  <c r="B24" i="26"/>
  <c r="B23" i="26"/>
  <c r="B35" i="26" s="1"/>
  <c r="P158" i="1"/>
  <c r="P151" i="1"/>
  <c r="P160" i="1"/>
  <c r="O134" i="1"/>
  <c r="N134" i="1"/>
  <c r="P129" i="15"/>
  <c r="O129" i="15"/>
  <c r="N129" i="15"/>
  <c r="Q129" i="15" s="1"/>
  <c r="M129" i="15"/>
  <c r="L129" i="15"/>
  <c r="K129" i="15"/>
  <c r="P129" i="16"/>
  <c r="O129" i="16"/>
  <c r="N129" i="16"/>
  <c r="M129" i="16"/>
  <c r="L129" i="16"/>
  <c r="K129" i="16"/>
  <c r="P129" i="17"/>
  <c r="O129" i="17"/>
  <c r="N129" i="17"/>
  <c r="M129" i="17"/>
  <c r="L129" i="17"/>
  <c r="K129" i="17"/>
  <c r="Q129" i="17" s="1"/>
  <c r="P129" i="18"/>
  <c r="P129" i="1" s="1"/>
  <c r="O129" i="18"/>
  <c r="N129" i="18"/>
  <c r="M129" i="18"/>
  <c r="L129" i="18"/>
  <c r="K129" i="18"/>
  <c r="P129" i="19"/>
  <c r="O129" i="19"/>
  <c r="Q129" i="19" s="1"/>
  <c r="N129" i="19"/>
  <c r="M129" i="19"/>
  <c r="L129" i="19"/>
  <c r="K129" i="19"/>
  <c r="P129" i="20"/>
  <c r="O129" i="20"/>
  <c r="N129" i="20"/>
  <c r="M129" i="20"/>
  <c r="L129" i="20"/>
  <c r="K129" i="20"/>
  <c r="P129" i="2"/>
  <c r="O129" i="2"/>
  <c r="N129" i="2"/>
  <c r="M129" i="2"/>
  <c r="L129" i="2"/>
  <c r="K129" i="2"/>
  <c r="Q129" i="2" s="1"/>
  <c r="P127" i="15"/>
  <c r="P128" i="15"/>
  <c r="P130" i="15"/>
  <c r="P131" i="15"/>
  <c r="P132" i="15"/>
  <c r="P135" i="1"/>
  <c r="P127" i="16"/>
  <c r="P128" i="16"/>
  <c r="P130" i="16"/>
  <c r="P131" i="16"/>
  <c r="P132" i="16"/>
  <c r="P126" i="1"/>
  <c r="P127" i="17"/>
  <c r="P128" i="17"/>
  <c r="P130" i="17"/>
  <c r="P131" i="17"/>
  <c r="P132" i="17"/>
  <c r="P124" i="1"/>
  <c r="P127" i="18"/>
  <c r="P128" i="18"/>
  <c r="P130" i="18"/>
  <c r="P131" i="18"/>
  <c r="P132" i="18"/>
  <c r="P127" i="19"/>
  <c r="P128" i="19"/>
  <c r="P130" i="19"/>
  <c r="P131" i="19"/>
  <c r="P132" i="19"/>
  <c r="P127" i="20"/>
  <c r="P128" i="20"/>
  <c r="P130" i="20"/>
  <c r="P131" i="20"/>
  <c r="P132" i="20"/>
  <c r="P120" i="1"/>
  <c r="P121" i="1"/>
  <c r="P122" i="1"/>
  <c r="P127" i="2"/>
  <c r="P128" i="2"/>
  <c r="P130" i="2"/>
  <c r="P130" i="1"/>
  <c r="P131" i="2"/>
  <c r="P132" i="2"/>
  <c r="P42" i="1"/>
  <c r="P44" i="15"/>
  <c r="P45" i="15"/>
  <c r="P46" i="15"/>
  <c r="P47" i="15"/>
  <c r="P48" i="15"/>
  <c r="P48" i="1" s="1"/>
  <c r="P44" i="16"/>
  <c r="P45" i="16"/>
  <c r="P46" i="16"/>
  <c r="P47" i="16"/>
  <c r="P48" i="16"/>
  <c r="P44" i="17"/>
  <c r="P45" i="17"/>
  <c r="P46" i="17"/>
  <c r="P46" i="1" s="1"/>
  <c r="P47" i="17"/>
  <c r="P48" i="17"/>
  <c r="P44" i="18"/>
  <c r="P45" i="18"/>
  <c r="P46" i="18"/>
  <c r="P47" i="18"/>
  <c r="P48" i="18"/>
  <c r="P44" i="19"/>
  <c r="P45" i="19"/>
  <c r="P46" i="19"/>
  <c r="P47" i="19"/>
  <c r="P48" i="19"/>
  <c r="P44" i="20"/>
  <c r="P45" i="20"/>
  <c r="P46" i="20"/>
  <c r="P47" i="20"/>
  <c r="P48" i="20"/>
  <c r="P44" i="2"/>
  <c r="P44" i="1" s="1"/>
  <c r="P45" i="2"/>
  <c r="P46" i="2"/>
  <c r="P47" i="2"/>
  <c r="P48" i="2"/>
  <c r="P52" i="15"/>
  <c r="P53" i="15"/>
  <c r="P54" i="15"/>
  <c r="P55" i="15"/>
  <c r="P56" i="15"/>
  <c r="P57" i="15"/>
  <c r="P58" i="15"/>
  <c r="P59" i="15"/>
  <c r="P60" i="15"/>
  <c r="P61" i="15"/>
  <c r="Q61" i="15" s="1"/>
  <c r="P62" i="15"/>
  <c r="P63" i="15"/>
  <c r="P64" i="15"/>
  <c r="P65" i="15"/>
  <c r="P66" i="15"/>
  <c r="P67" i="15"/>
  <c r="P68" i="15"/>
  <c r="P69" i="15"/>
  <c r="P69" i="1" s="1"/>
  <c r="P72" i="15"/>
  <c r="P72" i="1" s="1"/>
  <c r="P73" i="15"/>
  <c r="P73" i="1" s="1"/>
  <c r="P75" i="15"/>
  <c r="P76" i="15"/>
  <c r="P78" i="15"/>
  <c r="P79" i="15"/>
  <c r="P80" i="15"/>
  <c r="P81" i="15"/>
  <c r="P52" i="16"/>
  <c r="P53" i="16"/>
  <c r="P54" i="16"/>
  <c r="P55" i="16"/>
  <c r="P56" i="16"/>
  <c r="P57" i="16"/>
  <c r="P58" i="16"/>
  <c r="P59" i="16"/>
  <c r="P60" i="16"/>
  <c r="P61" i="16"/>
  <c r="P62" i="16"/>
  <c r="P63" i="16"/>
  <c r="P64" i="16"/>
  <c r="P65" i="16"/>
  <c r="P66" i="16"/>
  <c r="P67" i="16"/>
  <c r="P68" i="16"/>
  <c r="P69" i="16"/>
  <c r="P74" i="1"/>
  <c r="P75" i="16"/>
  <c r="P76" i="16"/>
  <c r="P78" i="16"/>
  <c r="P79" i="16"/>
  <c r="P80" i="16"/>
  <c r="P81" i="16"/>
  <c r="P52" i="17"/>
  <c r="P53" i="17"/>
  <c r="P54" i="17"/>
  <c r="P55" i="17"/>
  <c r="P56" i="17"/>
  <c r="P57" i="17"/>
  <c r="P58" i="17"/>
  <c r="P59" i="17"/>
  <c r="P60" i="17"/>
  <c r="P61" i="17"/>
  <c r="P62" i="17"/>
  <c r="P63" i="17"/>
  <c r="P64" i="17"/>
  <c r="P65" i="17"/>
  <c r="P66" i="17"/>
  <c r="P67" i="17"/>
  <c r="P68" i="17"/>
  <c r="P69" i="17"/>
  <c r="P75" i="17"/>
  <c r="P76" i="17"/>
  <c r="P78" i="17"/>
  <c r="P79" i="17"/>
  <c r="P80" i="17"/>
  <c r="P81" i="17"/>
  <c r="P52" i="18"/>
  <c r="P53" i="18"/>
  <c r="P54" i="18"/>
  <c r="P55" i="18"/>
  <c r="P56" i="18"/>
  <c r="P57" i="18"/>
  <c r="P58" i="18"/>
  <c r="P59" i="18"/>
  <c r="P60" i="18"/>
  <c r="P61" i="18"/>
  <c r="P62" i="18"/>
  <c r="P63" i="18"/>
  <c r="P64" i="18"/>
  <c r="P65" i="18"/>
  <c r="P66" i="18"/>
  <c r="P67" i="18"/>
  <c r="P68" i="18"/>
  <c r="P69" i="18"/>
  <c r="P75" i="18"/>
  <c r="P76" i="18"/>
  <c r="P77" i="1"/>
  <c r="P78" i="18"/>
  <c r="P79" i="18"/>
  <c r="P80" i="18"/>
  <c r="P81" i="18"/>
  <c r="P82" i="1"/>
  <c r="P52" i="19"/>
  <c r="P53" i="19"/>
  <c r="P54" i="19"/>
  <c r="P55" i="19"/>
  <c r="P56" i="19"/>
  <c r="P57" i="19"/>
  <c r="P58" i="19"/>
  <c r="P59" i="19"/>
  <c r="P60" i="19"/>
  <c r="P61" i="19"/>
  <c r="P62" i="19"/>
  <c r="P63" i="19"/>
  <c r="P64" i="19"/>
  <c r="P65" i="19"/>
  <c r="P66" i="19"/>
  <c r="P67" i="19"/>
  <c r="P68" i="19"/>
  <c r="P69" i="19"/>
  <c r="P75" i="19"/>
  <c r="P76" i="19"/>
  <c r="P78" i="19"/>
  <c r="P79" i="19"/>
  <c r="P80" i="19"/>
  <c r="P81" i="19"/>
  <c r="P52" i="20"/>
  <c r="P53" i="20"/>
  <c r="P54" i="20"/>
  <c r="P55" i="20"/>
  <c r="P56" i="20"/>
  <c r="P57" i="20"/>
  <c r="P58" i="20"/>
  <c r="P59" i="20"/>
  <c r="P60" i="20"/>
  <c r="P61" i="20"/>
  <c r="P62" i="20"/>
  <c r="P63" i="20"/>
  <c r="P64" i="20"/>
  <c r="P65" i="20"/>
  <c r="P66" i="20"/>
  <c r="P67" i="20"/>
  <c r="P68" i="20"/>
  <c r="P69" i="20"/>
  <c r="P70" i="20"/>
  <c r="P71" i="1"/>
  <c r="P78" i="20"/>
  <c r="P79" i="20"/>
  <c r="P80" i="20"/>
  <c r="P81" i="20"/>
  <c r="P51" i="1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5" i="2"/>
  <c r="P76" i="2"/>
  <c r="P78" i="2"/>
  <c r="P79" i="2"/>
  <c r="P80" i="2"/>
  <c r="P81" i="2"/>
  <c r="P87" i="15"/>
  <c r="P87" i="16"/>
  <c r="P87" i="18"/>
  <c r="P87" i="19"/>
  <c r="P87" i="20"/>
  <c r="P87" i="2"/>
  <c r="O87" i="15"/>
  <c r="N87" i="15"/>
  <c r="M87" i="15"/>
  <c r="L87" i="15"/>
  <c r="K87" i="15"/>
  <c r="O87" i="16"/>
  <c r="N87" i="16"/>
  <c r="M87" i="16"/>
  <c r="L87" i="16"/>
  <c r="K87" i="16"/>
  <c r="Q87" i="16" s="1"/>
  <c r="N87" i="17"/>
  <c r="M87" i="17"/>
  <c r="L87" i="17"/>
  <c r="K87" i="17"/>
  <c r="O87" i="18"/>
  <c r="N87" i="18"/>
  <c r="M87" i="18"/>
  <c r="L87" i="18"/>
  <c r="K87" i="18"/>
  <c r="O87" i="19"/>
  <c r="N87" i="19"/>
  <c r="M87" i="19"/>
  <c r="L87" i="19"/>
  <c r="Q87" i="19" s="1"/>
  <c r="K87" i="19"/>
  <c r="O87" i="20"/>
  <c r="Q87" i="20" s="1"/>
  <c r="N87" i="20"/>
  <c r="M87" i="20"/>
  <c r="L87" i="20"/>
  <c r="K87" i="20"/>
  <c r="O87" i="2"/>
  <c r="O87" i="1" s="1"/>
  <c r="N87" i="2"/>
  <c r="M87" i="2"/>
  <c r="L87" i="2"/>
  <c r="K87" i="2"/>
  <c r="I87" i="1"/>
  <c r="H87" i="1"/>
  <c r="G87" i="1"/>
  <c r="F87" i="1"/>
  <c r="E87" i="1"/>
  <c r="O88" i="20"/>
  <c r="Q88" i="20" s="1"/>
  <c r="N88" i="20"/>
  <c r="M88" i="20"/>
  <c r="L88" i="20"/>
  <c r="K88" i="20"/>
  <c r="O81" i="20"/>
  <c r="N81" i="20"/>
  <c r="Q81" i="20"/>
  <c r="M81" i="20"/>
  <c r="L81" i="20"/>
  <c r="K81" i="20"/>
  <c r="O80" i="20"/>
  <c r="N80" i="20"/>
  <c r="M80" i="20"/>
  <c r="L80" i="20"/>
  <c r="K80" i="20"/>
  <c r="Q80" i="20" s="1"/>
  <c r="O79" i="20"/>
  <c r="N79" i="20"/>
  <c r="M79" i="20"/>
  <c r="L79" i="20"/>
  <c r="O78" i="20"/>
  <c r="N78" i="20"/>
  <c r="M78" i="20"/>
  <c r="L78" i="20"/>
  <c r="Q78" i="20"/>
  <c r="K78" i="20"/>
  <c r="Q73" i="20"/>
  <c r="O70" i="20"/>
  <c r="N70" i="20"/>
  <c r="Q70" i="20" s="1"/>
  <c r="M70" i="20"/>
  <c r="L70" i="20"/>
  <c r="K70" i="20"/>
  <c r="O69" i="20"/>
  <c r="N69" i="20"/>
  <c r="M69" i="20"/>
  <c r="L69" i="20"/>
  <c r="K69" i="20"/>
  <c r="O68" i="20"/>
  <c r="N68" i="20"/>
  <c r="M68" i="20"/>
  <c r="L68" i="20"/>
  <c r="K68" i="20"/>
  <c r="O67" i="20"/>
  <c r="N67" i="20"/>
  <c r="L67" i="20"/>
  <c r="K67" i="20"/>
  <c r="Q67" i="20" s="1"/>
  <c r="O66" i="20"/>
  <c r="N66" i="20"/>
  <c r="M66" i="20"/>
  <c r="Q66" i="20"/>
  <c r="L66" i="20"/>
  <c r="K66" i="20"/>
  <c r="O65" i="20"/>
  <c r="N65" i="20"/>
  <c r="L65" i="20"/>
  <c r="K65" i="20"/>
  <c r="O64" i="20"/>
  <c r="N64" i="20"/>
  <c r="M64" i="20"/>
  <c r="L64" i="20"/>
  <c r="K64" i="20"/>
  <c r="Q64" i="20"/>
  <c r="O63" i="20"/>
  <c r="N63" i="20"/>
  <c r="L63" i="20"/>
  <c r="K63" i="20"/>
  <c r="O62" i="20"/>
  <c r="N62" i="20"/>
  <c r="M62" i="20"/>
  <c r="L62" i="20"/>
  <c r="K62" i="20"/>
  <c r="O61" i="20"/>
  <c r="N61" i="20"/>
  <c r="L61" i="20"/>
  <c r="K61" i="20"/>
  <c r="O60" i="20"/>
  <c r="N60" i="20"/>
  <c r="M60" i="20"/>
  <c r="L60" i="20"/>
  <c r="K60" i="20"/>
  <c r="O59" i="20"/>
  <c r="N59" i="20"/>
  <c r="L59" i="20"/>
  <c r="Q59" i="20" s="1"/>
  <c r="K59" i="20"/>
  <c r="O58" i="20"/>
  <c r="N58" i="20"/>
  <c r="L58" i="20"/>
  <c r="K58" i="20"/>
  <c r="O57" i="20"/>
  <c r="N57" i="20"/>
  <c r="L57" i="20"/>
  <c r="K57" i="20"/>
  <c r="Q57" i="20" s="1"/>
  <c r="O56" i="20"/>
  <c r="N56" i="20"/>
  <c r="L56" i="20"/>
  <c r="K56" i="20"/>
  <c r="O55" i="20"/>
  <c r="N55" i="20"/>
  <c r="L55" i="20"/>
  <c r="K55" i="20"/>
  <c r="Q55" i="20" s="1"/>
  <c r="O54" i="20"/>
  <c r="N54" i="20"/>
  <c r="L54" i="20"/>
  <c r="K54" i="20"/>
  <c r="O53" i="20"/>
  <c r="N53" i="20"/>
  <c r="L53" i="20"/>
  <c r="Q53" i="20" s="1"/>
  <c r="K53" i="20"/>
  <c r="L52" i="20"/>
  <c r="M52" i="20"/>
  <c r="N52" i="20"/>
  <c r="O52" i="20"/>
  <c r="K52" i="20"/>
  <c r="A77" i="32"/>
  <c r="M80" i="17"/>
  <c r="M79" i="17"/>
  <c r="M78" i="17"/>
  <c r="M70" i="17"/>
  <c r="M69" i="17"/>
  <c r="M68" i="17"/>
  <c r="M66" i="17"/>
  <c r="M64" i="17"/>
  <c r="M62" i="17"/>
  <c r="M52" i="17"/>
  <c r="M48" i="17"/>
  <c r="M47" i="17"/>
  <c r="M46" i="17"/>
  <c r="M43" i="1"/>
  <c r="M48" i="16"/>
  <c r="M47" i="16"/>
  <c r="M46" i="16"/>
  <c r="M69" i="16"/>
  <c r="M68" i="16"/>
  <c r="M66" i="16"/>
  <c r="M64" i="16"/>
  <c r="Q64" i="16" s="1"/>
  <c r="M62" i="16"/>
  <c r="M60" i="16"/>
  <c r="M52" i="16"/>
  <c r="K53" i="16"/>
  <c r="L53" i="16"/>
  <c r="N53" i="16"/>
  <c r="O53" i="16"/>
  <c r="K54" i="16"/>
  <c r="Q54" i="16" s="1"/>
  <c r="L54" i="16"/>
  <c r="N54" i="16"/>
  <c r="O54" i="16"/>
  <c r="K55" i="16"/>
  <c r="L55" i="16"/>
  <c r="Q55" i="16" s="1"/>
  <c r="N55" i="16"/>
  <c r="O55" i="16"/>
  <c r="K56" i="16"/>
  <c r="L56" i="16"/>
  <c r="Q56" i="16"/>
  <c r="N56" i="16"/>
  <c r="O56" i="16"/>
  <c r="M73" i="15"/>
  <c r="M72" i="15"/>
  <c r="M70" i="15"/>
  <c r="M69" i="15"/>
  <c r="M68" i="15"/>
  <c r="M66" i="15"/>
  <c r="M64" i="15"/>
  <c r="M62" i="15"/>
  <c r="Q60" i="15"/>
  <c r="M78" i="15"/>
  <c r="M79" i="15"/>
  <c r="P77" i="35"/>
  <c r="O77" i="35"/>
  <c r="N77" i="35"/>
  <c r="P61" i="35"/>
  <c r="O61" i="35"/>
  <c r="N61" i="35"/>
  <c r="P61" i="33"/>
  <c r="O61" i="33"/>
  <c r="N61" i="33"/>
  <c r="P77" i="33"/>
  <c r="O77" i="33"/>
  <c r="N77" i="33"/>
  <c r="M77" i="33"/>
  <c r="L147" i="33"/>
  <c r="Q152" i="34"/>
  <c r="P158" i="34"/>
  <c r="P157" i="34"/>
  <c r="P156" i="34"/>
  <c r="P155" i="34"/>
  <c r="P154" i="34"/>
  <c r="P153" i="34"/>
  <c r="P151" i="34"/>
  <c r="P150" i="34"/>
  <c r="P149" i="34"/>
  <c r="P148" i="34"/>
  <c r="P147" i="34"/>
  <c r="P135" i="34"/>
  <c r="P134" i="34"/>
  <c r="P133" i="37" s="1"/>
  <c r="P133" i="34"/>
  <c r="P132" i="34"/>
  <c r="P131" i="34"/>
  <c r="P130" i="34"/>
  <c r="P129" i="34"/>
  <c r="P128" i="34"/>
  <c r="P127" i="34"/>
  <c r="P126" i="34"/>
  <c r="P125" i="34"/>
  <c r="P124" i="34"/>
  <c r="P123" i="34"/>
  <c r="P122" i="34"/>
  <c r="P121" i="34"/>
  <c r="P120" i="34"/>
  <c r="P119" i="37" s="1"/>
  <c r="P119" i="34"/>
  <c r="P56" i="34"/>
  <c r="P55" i="34"/>
  <c r="P54" i="34"/>
  <c r="P53" i="34"/>
  <c r="P52" i="34"/>
  <c r="P51" i="34"/>
  <c r="P50" i="34"/>
  <c r="P172" i="34"/>
  <c r="Q172" i="34" s="1"/>
  <c r="O172" i="34"/>
  <c r="N172" i="34"/>
  <c r="M172" i="34"/>
  <c r="O156" i="33"/>
  <c r="P156" i="33"/>
  <c r="P56" i="33"/>
  <c r="P55" i="33"/>
  <c r="P54" i="33"/>
  <c r="P53" i="33"/>
  <c r="P52" i="33"/>
  <c r="P51" i="33"/>
  <c r="P50" i="33"/>
  <c r="P87" i="33"/>
  <c r="P86" i="33"/>
  <c r="P85" i="33"/>
  <c r="P84" i="33"/>
  <c r="P83" i="37" s="1"/>
  <c r="P83" i="33"/>
  <c r="P82" i="33"/>
  <c r="P81" i="33"/>
  <c r="P80" i="33"/>
  <c r="P79" i="33"/>
  <c r="P78" i="33"/>
  <c r="P74" i="33"/>
  <c r="P73" i="33"/>
  <c r="P72" i="33"/>
  <c r="P71" i="33"/>
  <c r="P70" i="33"/>
  <c r="P69" i="33"/>
  <c r="P68" i="33"/>
  <c r="P65" i="33"/>
  <c r="P64" i="33"/>
  <c r="Q64" i="33" s="1"/>
  <c r="P63" i="33"/>
  <c r="P62" i="37" s="1"/>
  <c r="P62" i="33"/>
  <c r="P60" i="33"/>
  <c r="P59" i="33"/>
  <c r="P58" i="33"/>
  <c r="P135" i="33"/>
  <c r="P134" i="33"/>
  <c r="P133" i="33"/>
  <c r="P131" i="33"/>
  <c r="P130" i="33"/>
  <c r="P129" i="33"/>
  <c r="P128" i="33"/>
  <c r="P127" i="33"/>
  <c r="P126" i="33"/>
  <c r="P125" i="33"/>
  <c r="P124" i="33"/>
  <c r="P123" i="37" s="1"/>
  <c r="P123" i="33"/>
  <c r="P122" i="33"/>
  <c r="P121" i="33"/>
  <c r="P120" i="33"/>
  <c r="P119" i="33"/>
  <c r="P158" i="33"/>
  <c r="P157" i="33"/>
  <c r="P155" i="33"/>
  <c r="P154" i="37" s="1"/>
  <c r="P154" i="33"/>
  <c r="P153" i="33"/>
  <c r="P151" i="33"/>
  <c r="P150" i="37" s="1"/>
  <c r="P150" i="33"/>
  <c r="P149" i="33"/>
  <c r="P148" i="33"/>
  <c r="P147" i="37" s="1"/>
  <c r="P147" i="33"/>
  <c r="P146" i="33"/>
  <c r="P158" i="35"/>
  <c r="P157" i="37" s="1"/>
  <c r="P157" i="35"/>
  <c r="P156" i="37"/>
  <c r="P156" i="35"/>
  <c r="P155" i="37"/>
  <c r="P155" i="35"/>
  <c r="P154" i="35"/>
  <c r="P153" i="37" s="1"/>
  <c r="P153" i="35"/>
  <c r="P152" i="37" s="1"/>
  <c r="P151" i="35"/>
  <c r="P150" i="35"/>
  <c r="P149" i="35"/>
  <c r="P148" i="37" s="1"/>
  <c r="P148" i="35"/>
  <c r="P147" i="35"/>
  <c r="P146" i="37" s="1"/>
  <c r="P135" i="35"/>
  <c r="P134" i="37" s="1"/>
  <c r="P134" i="35"/>
  <c r="P133" i="35"/>
  <c r="P132" i="35"/>
  <c r="P131" i="35"/>
  <c r="P130" i="35"/>
  <c r="P129" i="35"/>
  <c r="P128" i="35"/>
  <c r="P127" i="35"/>
  <c r="P126" i="35"/>
  <c r="P125" i="35"/>
  <c r="P124" i="37" s="1"/>
  <c r="P124" i="35"/>
  <c r="P123" i="35"/>
  <c r="P122" i="35"/>
  <c r="P121" i="35"/>
  <c r="P120" i="35"/>
  <c r="P119" i="35"/>
  <c r="P87" i="35"/>
  <c r="P86" i="35"/>
  <c r="P85" i="37" s="1"/>
  <c r="P85" i="35"/>
  <c r="P84" i="35"/>
  <c r="P83" i="35"/>
  <c r="P82" i="37" s="1"/>
  <c r="P82" i="35"/>
  <c r="P81" i="35"/>
  <c r="P80" i="37" s="1"/>
  <c r="P80" i="35"/>
  <c r="P79" i="35"/>
  <c r="P78" i="35"/>
  <c r="P74" i="35"/>
  <c r="P73" i="35"/>
  <c r="P72" i="35"/>
  <c r="P71" i="37"/>
  <c r="P71" i="35"/>
  <c r="P70" i="35"/>
  <c r="P69" i="35"/>
  <c r="P68" i="35"/>
  <c r="P67" i="37"/>
  <c r="P67" i="35"/>
  <c r="P66" i="35"/>
  <c r="P65" i="35"/>
  <c r="P64" i="37" s="1"/>
  <c r="P64" i="35"/>
  <c r="P63" i="35"/>
  <c r="P62" i="35"/>
  <c r="P60" i="35"/>
  <c r="P59" i="35"/>
  <c r="P58" i="35"/>
  <c r="P56" i="35"/>
  <c r="P55" i="37"/>
  <c r="P55" i="35"/>
  <c r="P54" i="35"/>
  <c r="P53" i="35"/>
  <c r="P52" i="35"/>
  <c r="P51" i="35"/>
  <c r="P50" i="35"/>
  <c r="F57" i="32"/>
  <c r="K54" i="2"/>
  <c r="K56" i="2"/>
  <c r="K58" i="2"/>
  <c r="K60" i="2"/>
  <c r="K62" i="2"/>
  <c r="K64" i="2"/>
  <c r="Q64" i="2" s="1"/>
  <c r="K66" i="2"/>
  <c r="K68" i="2"/>
  <c r="L54" i="2"/>
  <c r="L56" i="2"/>
  <c r="L58" i="2"/>
  <c r="L60" i="2"/>
  <c r="L62" i="2"/>
  <c r="Q62" i="2" s="1"/>
  <c r="L64" i="2"/>
  <c r="L66" i="2"/>
  <c r="L68" i="2"/>
  <c r="N54" i="2"/>
  <c r="N56" i="2"/>
  <c r="N58" i="2"/>
  <c r="N60" i="2"/>
  <c r="N62" i="2"/>
  <c r="N64" i="2"/>
  <c r="N66" i="2"/>
  <c r="N68" i="2"/>
  <c r="N68" i="1" s="1"/>
  <c r="O54" i="2"/>
  <c r="O54" i="1" s="1"/>
  <c r="O56" i="2"/>
  <c r="O58" i="2"/>
  <c r="O60" i="2"/>
  <c r="O62" i="2"/>
  <c r="O64" i="2"/>
  <c r="O66" i="2"/>
  <c r="O68" i="2"/>
  <c r="K54" i="15"/>
  <c r="K56" i="15"/>
  <c r="K58" i="15"/>
  <c r="K60" i="15"/>
  <c r="K62" i="15"/>
  <c r="K64" i="15"/>
  <c r="K66" i="15"/>
  <c r="K68" i="15"/>
  <c r="L54" i="15"/>
  <c r="L56" i="15"/>
  <c r="L58" i="15"/>
  <c r="L60" i="15"/>
  <c r="L62" i="15"/>
  <c r="L64" i="15"/>
  <c r="L66" i="15"/>
  <c r="L68" i="15"/>
  <c r="Q136" i="15"/>
  <c r="N54" i="15"/>
  <c r="N56" i="15"/>
  <c r="N58" i="15"/>
  <c r="N60" i="15"/>
  <c r="N62" i="15"/>
  <c r="N64" i="15"/>
  <c r="N66" i="15"/>
  <c r="N68" i="15"/>
  <c r="O54" i="15"/>
  <c r="O56" i="15"/>
  <c r="O58" i="15"/>
  <c r="O60" i="15"/>
  <c r="O62" i="15"/>
  <c r="O64" i="15"/>
  <c r="O66" i="15"/>
  <c r="O68" i="15"/>
  <c r="O135" i="1"/>
  <c r="K58" i="16"/>
  <c r="Q58" i="16" s="1"/>
  <c r="K60" i="16"/>
  <c r="K62" i="16"/>
  <c r="K64" i="16"/>
  <c r="K66" i="16"/>
  <c r="K68" i="16"/>
  <c r="L58" i="16"/>
  <c r="L60" i="16"/>
  <c r="L62" i="16"/>
  <c r="L64" i="16"/>
  <c r="L66" i="16"/>
  <c r="L68" i="16"/>
  <c r="N58" i="16"/>
  <c r="N60" i="16"/>
  <c r="N62" i="16"/>
  <c r="N64" i="16"/>
  <c r="N66" i="16"/>
  <c r="N68" i="16"/>
  <c r="O58" i="16"/>
  <c r="O60" i="16"/>
  <c r="O62" i="16"/>
  <c r="O64" i="16"/>
  <c r="O66" i="16"/>
  <c r="O68" i="16"/>
  <c r="K54" i="17"/>
  <c r="K56" i="17"/>
  <c r="K58" i="17"/>
  <c r="K60" i="17"/>
  <c r="K62" i="17"/>
  <c r="K64" i="17"/>
  <c r="K66" i="17"/>
  <c r="K68" i="17"/>
  <c r="Q68" i="17" s="1"/>
  <c r="L54" i="17"/>
  <c r="L56" i="17"/>
  <c r="L58" i="17"/>
  <c r="L60" i="17"/>
  <c r="L60" i="1" s="1"/>
  <c r="L62" i="17"/>
  <c r="L64" i="17"/>
  <c r="L66" i="17"/>
  <c r="L68" i="17"/>
  <c r="M136" i="1"/>
  <c r="N54" i="17"/>
  <c r="N56" i="17"/>
  <c r="N58" i="17"/>
  <c r="N60" i="17"/>
  <c r="N62" i="17"/>
  <c r="N64" i="17"/>
  <c r="N66" i="17"/>
  <c r="N68" i="17"/>
  <c r="O54" i="17"/>
  <c r="O56" i="17"/>
  <c r="O56" i="1" s="1"/>
  <c r="O58" i="17"/>
  <c r="O60" i="17"/>
  <c r="O62" i="17"/>
  <c r="O64" i="17"/>
  <c r="O66" i="17"/>
  <c r="O68" i="17"/>
  <c r="K54" i="18"/>
  <c r="Q54" i="18"/>
  <c r="K56" i="18"/>
  <c r="K58" i="18"/>
  <c r="Q58" i="18" s="1"/>
  <c r="K60" i="18"/>
  <c r="K62" i="18"/>
  <c r="K64" i="18"/>
  <c r="K66" i="18"/>
  <c r="K68" i="18"/>
  <c r="L54" i="18"/>
  <c r="L56" i="18"/>
  <c r="L58" i="18"/>
  <c r="L58" i="1" s="1"/>
  <c r="L60" i="18"/>
  <c r="L62" i="18"/>
  <c r="L64" i="18"/>
  <c r="L66" i="18"/>
  <c r="L68" i="18"/>
  <c r="Q125" i="18"/>
  <c r="N54" i="18"/>
  <c r="N56" i="18"/>
  <c r="N58" i="18"/>
  <c r="N60" i="18"/>
  <c r="N62" i="18"/>
  <c r="N64" i="18"/>
  <c r="N66" i="18"/>
  <c r="N68" i="18"/>
  <c r="N125" i="1"/>
  <c r="Q125" i="1" s="1"/>
  <c r="O54" i="18"/>
  <c r="O56" i="18"/>
  <c r="O58" i="18"/>
  <c r="O60" i="18"/>
  <c r="O62" i="18"/>
  <c r="O64" i="18"/>
  <c r="O66" i="18"/>
  <c r="O68" i="18"/>
  <c r="O68" i="1" s="1"/>
  <c r="K54" i="19"/>
  <c r="K56" i="19"/>
  <c r="K58" i="19"/>
  <c r="K60" i="19"/>
  <c r="Q60" i="19" s="1"/>
  <c r="K62" i="19"/>
  <c r="K64" i="19"/>
  <c r="K66" i="19"/>
  <c r="K68" i="19"/>
  <c r="Q68" i="19" s="1"/>
  <c r="Q136" i="19"/>
  <c r="L54" i="19"/>
  <c r="L56" i="19"/>
  <c r="L58" i="19"/>
  <c r="L60" i="19"/>
  <c r="L62" i="19"/>
  <c r="L62" i="1" s="1"/>
  <c r="L64" i="19"/>
  <c r="L64" i="1" s="1"/>
  <c r="L66" i="19"/>
  <c r="L66" i="1" s="1"/>
  <c r="L68" i="19"/>
  <c r="N54" i="19"/>
  <c r="N56" i="19"/>
  <c r="N58" i="19"/>
  <c r="N60" i="19"/>
  <c r="N62" i="19"/>
  <c r="N64" i="19"/>
  <c r="N66" i="19"/>
  <c r="N68" i="19"/>
  <c r="O54" i="19"/>
  <c r="O56" i="19"/>
  <c r="O58" i="19"/>
  <c r="O60" i="19"/>
  <c r="O62" i="19"/>
  <c r="O64" i="19"/>
  <c r="O66" i="19"/>
  <c r="O68" i="19"/>
  <c r="Q136" i="20"/>
  <c r="K26" i="19"/>
  <c r="L73" i="15"/>
  <c r="L72" i="15"/>
  <c r="L70" i="15"/>
  <c r="L69" i="15"/>
  <c r="L67" i="15"/>
  <c r="L67" i="1" s="1"/>
  <c r="L65" i="15"/>
  <c r="L63" i="15"/>
  <c r="L61" i="15"/>
  <c r="L59" i="15"/>
  <c r="L57" i="15"/>
  <c r="L55" i="15"/>
  <c r="L53" i="15"/>
  <c r="L70" i="16"/>
  <c r="Q70" i="16" s="1"/>
  <c r="L69" i="16"/>
  <c r="L67" i="16"/>
  <c r="L65" i="16"/>
  <c r="L63" i="16"/>
  <c r="L61" i="16"/>
  <c r="L59" i="16"/>
  <c r="L57" i="16"/>
  <c r="L57" i="1" s="1"/>
  <c r="L70" i="17"/>
  <c r="L69" i="17"/>
  <c r="L67" i="17"/>
  <c r="L65" i="17"/>
  <c r="L63" i="17"/>
  <c r="L61" i="17"/>
  <c r="L59" i="17"/>
  <c r="L57" i="17"/>
  <c r="L55" i="17"/>
  <c r="L53" i="17"/>
  <c r="L70" i="18"/>
  <c r="L69" i="18"/>
  <c r="L67" i="18"/>
  <c r="L65" i="18"/>
  <c r="Q65" i="18" s="1"/>
  <c r="L63" i="18"/>
  <c r="L61" i="18"/>
  <c r="Q61" i="18" s="1"/>
  <c r="L57" i="18"/>
  <c r="L55" i="18"/>
  <c r="L53" i="18"/>
  <c r="Q72" i="19"/>
  <c r="L70" i="19"/>
  <c r="L69" i="19"/>
  <c r="L67" i="19"/>
  <c r="L65" i="19"/>
  <c r="Q65" i="19" s="1"/>
  <c r="L63" i="19"/>
  <c r="L61" i="19"/>
  <c r="L59" i="19"/>
  <c r="L57" i="19"/>
  <c r="L55" i="19"/>
  <c r="L53" i="19"/>
  <c r="L74" i="1"/>
  <c r="L70" i="2"/>
  <c r="L69" i="2"/>
  <c r="L67" i="2"/>
  <c r="L65" i="2"/>
  <c r="L63" i="2"/>
  <c r="L61" i="2"/>
  <c r="L59" i="2"/>
  <c r="L57" i="2"/>
  <c r="L55" i="2"/>
  <c r="L53" i="2"/>
  <c r="K17" i="15"/>
  <c r="K17" i="16"/>
  <c r="K17" i="17"/>
  <c r="Q17" i="17" s="1"/>
  <c r="K17" i="18"/>
  <c r="S17" i="18" s="1"/>
  <c r="K17" i="19"/>
  <c r="K17" i="20"/>
  <c r="L17" i="2"/>
  <c r="L17" i="15"/>
  <c r="L17" i="16"/>
  <c r="L17" i="17"/>
  <c r="L17" i="18"/>
  <c r="L17" i="19"/>
  <c r="L17" i="1"/>
  <c r="L17" i="20"/>
  <c r="M17" i="15"/>
  <c r="M17" i="16"/>
  <c r="M17" i="17"/>
  <c r="M17" i="18"/>
  <c r="M17" i="19"/>
  <c r="M17" i="20"/>
  <c r="N17" i="2"/>
  <c r="N17" i="15"/>
  <c r="N17" i="16"/>
  <c r="N17" i="17"/>
  <c r="N17" i="18"/>
  <c r="N17" i="19"/>
  <c r="N17" i="20"/>
  <c r="O17" i="2"/>
  <c r="O17" i="15"/>
  <c r="O17" i="16"/>
  <c r="O17" i="17"/>
  <c r="O17" i="18"/>
  <c r="O17" i="19"/>
  <c r="O17" i="20"/>
  <c r="P17" i="2"/>
  <c r="P17" i="15"/>
  <c r="P17" i="16"/>
  <c r="P17" i="17"/>
  <c r="P17" i="18"/>
  <c r="P17" i="19"/>
  <c r="P17" i="20"/>
  <c r="K18" i="15"/>
  <c r="K18" i="16"/>
  <c r="K148" i="16" s="1"/>
  <c r="K18" i="17"/>
  <c r="K18" i="18"/>
  <c r="Q18" i="18" s="1"/>
  <c r="K18" i="19"/>
  <c r="S18" i="19" s="1"/>
  <c r="K18" i="20"/>
  <c r="L18" i="2"/>
  <c r="L18" i="15"/>
  <c r="L18" i="16"/>
  <c r="L18" i="17"/>
  <c r="L18" i="18"/>
  <c r="L18" i="19"/>
  <c r="L18" i="20"/>
  <c r="M18" i="15"/>
  <c r="M18" i="16"/>
  <c r="M18" i="17"/>
  <c r="M18" i="18"/>
  <c r="M18" i="19"/>
  <c r="M18" i="20"/>
  <c r="M18" i="1"/>
  <c r="N18" i="2"/>
  <c r="N18" i="15"/>
  <c r="N18" i="16"/>
  <c r="N18" i="17"/>
  <c r="N18" i="18"/>
  <c r="N18" i="19"/>
  <c r="N18" i="20"/>
  <c r="O18" i="2"/>
  <c r="O18" i="15"/>
  <c r="O18" i="16"/>
  <c r="O18" i="17"/>
  <c r="O18" i="18"/>
  <c r="O18" i="19"/>
  <c r="O18" i="20"/>
  <c r="P18" i="2"/>
  <c r="P18" i="15"/>
  <c r="P18" i="16"/>
  <c r="P18" i="17"/>
  <c r="P18" i="18"/>
  <c r="P18" i="19"/>
  <c r="P18" i="20"/>
  <c r="S19" i="20"/>
  <c r="Q171" i="2"/>
  <c r="Q171" i="17"/>
  <c r="R171" i="19"/>
  <c r="Q171" i="20"/>
  <c r="L31" i="2"/>
  <c r="L31" i="15"/>
  <c r="L31" i="16"/>
  <c r="L31" i="17"/>
  <c r="L31" i="18"/>
  <c r="L31" i="19"/>
  <c r="L31" i="20"/>
  <c r="N31" i="2"/>
  <c r="N31" i="15"/>
  <c r="N31" i="16"/>
  <c r="N31" i="17"/>
  <c r="N31" i="18"/>
  <c r="N31" i="19"/>
  <c r="N31" i="20"/>
  <c r="O31" i="2"/>
  <c r="O31" i="15"/>
  <c r="O31" i="16"/>
  <c r="O31" i="17"/>
  <c r="O31" i="18"/>
  <c r="O31" i="19"/>
  <c r="O31" i="20"/>
  <c r="P31" i="2"/>
  <c r="P31" i="15"/>
  <c r="P31" i="16"/>
  <c r="P31" i="17"/>
  <c r="P31" i="18"/>
  <c r="P31" i="19"/>
  <c r="P31" i="20"/>
  <c r="S20" i="18"/>
  <c r="Q20" i="17"/>
  <c r="M20" i="1"/>
  <c r="P20" i="1"/>
  <c r="K23" i="2"/>
  <c r="K23" i="15"/>
  <c r="K23" i="16"/>
  <c r="K23" i="17"/>
  <c r="K23" i="18"/>
  <c r="K23" i="19"/>
  <c r="K23" i="20"/>
  <c r="L23" i="2"/>
  <c r="S23" i="2"/>
  <c r="L23" i="15"/>
  <c r="L23" i="16"/>
  <c r="L23" i="17"/>
  <c r="L23" i="18"/>
  <c r="L23" i="19"/>
  <c r="L23" i="20"/>
  <c r="M23" i="2"/>
  <c r="M23" i="15"/>
  <c r="M23" i="16"/>
  <c r="M23" i="17"/>
  <c r="M23" i="18"/>
  <c r="M23" i="19"/>
  <c r="M23" i="20"/>
  <c r="N23" i="2"/>
  <c r="N23" i="15"/>
  <c r="N23" i="16"/>
  <c r="N23" i="17"/>
  <c r="N23" i="18"/>
  <c r="N23" i="19"/>
  <c r="N23" i="20"/>
  <c r="O23" i="2"/>
  <c r="O23" i="15"/>
  <c r="O23" i="1" s="1"/>
  <c r="O23" i="16"/>
  <c r="O23" i="17"/>
  <c r="O23" i="18"/>
  <c r="O23" i="19"/>
  <c r="O23" i="20"/>
  <c r="P23" i="2"/>
  <c r="P23" i="15"/>
  <c r="P23" i="16"/>
  <c r="Q23" i="16" s="1"/>
  <c r="P23" i="17"/>
  <c r="P23" i="18"/>
  <c r="P23" i="19"/>
  <c r="P23" i="20"/>
  <c r="K24" i="2"/>
  <c r="Q24" i="2" s="1"/>
  <c r="K24" i="15"/>
  <c r="K24" i="16"/>
  <c r="K24" i="17"/>
  <c r="K24" i="1" s="1"/>
  <c r="K24" i="18"/>
  <c r="K24" i="19"/>
  <c r="K24" i="20"/>
  <c r="L24" i="2"/>
  <c r="L24" i="15"/>
  <c r="L24" i="16"/>
  <c r="L24" i="17"/>
  <c r="L24" i="1" s="1"/>
  <c r="L24" i="18"/>
  <c r="L24" i="19"/>
  <c r="L24" i="20"/>
  <c r="M24" i="2"/>
  <c r="M24" i="15"/>
  <c r="M24" i="16"/>
  <c r="M24" i="17"/>
  <c r="M24" i="18"/>
  <c r="Q24" i="18" s="1"/>
  <c r="M24" i="19"/>
  <c r="M24" i="20"/>
  <c r="N24" i="2"/>
  <c r="N24" i="15"/>
  <c r="N24" i="16"/>
  <c r="N24" i="17"/>
  <c r="N24" i="18"/>
  <c r="N24" i="19"/>
  <c r="N154" i="19" s="1"/>
  <c r="N24" i="20"/>
  <c r="S24" i="20" s="1"/>
  <c r="O24" i="2"/>
  <c r="O24" i="15"/>
  <c r="O24" i="16"/>
  <c r="O24" i="17"/>
  <c r="O24" i="18"/>
  <c r="O24" i="19"/>
  <c r="O24" i="20"/>
  <c r="P24" i="2"/>
  <c r="P24" i="15"/>
  <c r="P24" i="16"/>
  <c r="P24" i="17"/>
  <c r="P24" i="18"/>
  <c r="P24" i="19"/>
  <c r="P24" i="20"/>
  <c r="K25" i="2"/>
  <c r="Q25" i="2" s="1"/>
  <c r="K25" i="15"/>
  <c r="K25" i="16"/>
  <c r="K25" i="17"/>
  <c r="K25" i="18"/>
  <c r="K25" i="19"/>
  <c r="K25" i="20"/>
  <c r="L25" i="2"/>
  <c r="L25" i="15"/>
  <c r="L25" i="16"/>
  <c r="L25" i="17"/>
  <c r="L25" i="18"/>
  <c r="L25" i="19"/>
  <c r="L25" i="20"/>
  <c r="M25" i="2"/>
  <c r="M25" i="15"/>
  <c r="M25" i="16"/>
  <c r="M25" i="17"/>
  <c r="M25" i="18"/>
  <c r="M25" i="19"/>
  <c r="M25" i="20"/>
  <c r="N25" i="2"/>
  <c r="N25" i="15"/>
  <c r="N25" i="16"/>
  <c r="S25" i="16" s="1"/>
  <c r="N25" i="17"/>
  <c r="N25" i="18"/>
  <c r="N25" i="19"/>
  <c r="N25" i="20"/>
  <c r="O25" i="2"/>
  <c r="O25" i="15"/>
  <c r="O25" i="16"/>
  <c r="O25" i="1" s="1"/>
  <c r="O25" i="17"/>
  <c r="O25" i="18"/>
  <c r="O25" i="19"/>
  <c r="O25" i="20"/>
  <c r="P25" i="2"/>
  <c r="P25" i="15"/>
  <c r="P25" i="16"/>
  <c r="P25" i="17"/>
  <c r="P25" i="18"/>
  <c r="P25" i="19"/>
  <c r="P25" i="20"/>
  <c r="K32" i="2"/>
  <c r="K32" i="15"/>
  <c r="K32" i="16"/>
  <c r="S32" i="16" s="1"/>
  <c r="K32" i="17"/>
  <c r="S32" i="17"/>
  <c r="K32" i="18"/>
  <c r="K32" i="19"/>
  <c r="K32" i="20"/>
  <c r="L32" i="2"/>
  <c r="L32" i="15"/>
  <c r="L32" i="16"/>
  <c r="L32" i="17"/>
  <c r="L32" i="18"/>
  <c r="L32" i="19"/>
  <c r="L32" i="20"/>
  <c r="M32" i="2"/>
  <c r="M32" i="15"/>
  <c r="M32" i="16"/>
  <c r="M32" i="17"/>
  <c r="M32" i="18"/>
  <c r="M32" i="19"/>
  <c r="M32" i="20"/>
  <c r="N32" i="2"/>
  <c r="N32" i="15"/>
  <c r="N32" i="16"/>
  <c r="N32" i="17"/>
  <c r="N32" i="18"/>
  <c r="N32" i="19"/>
  <c r="N32" i="20"/>
  <c r="O32" i="2"/>
  <c r="O32" i="15"/>
  <c r="O32" i="16"/>
  <c r="O32" i="17"/>
  <c r="O32" i="18"/>
  <c r="O32" i="19"/>
  <c r="O32" i="20"/>
  <c r="P32" i="2"/>
  <c r="P32" i="15"/>
  <c r="P32" i="16"/>
  <c r="P32" i="17"/>
  <c r="P32" i="18"/>
  <c r="P32" i="19"/>
  <c r="P32" i="20"/>
  <c r="P32" i="1" s="1"/>
  <c r="P179" i="1"/>
  <c r="P180" i="1"/>
  <c r="P181" i="1"/>
  <c r="P182" i="1"/>
  <c r="P183" i="1"/>
  <c r="P184" i="1"/>
  <c r="P185" i="1"/>
  <c r="P186" i="1" s="1"/>
  <c r="Q169" i="20"/>
  <c r="H185" i="1" s="1"/>
  <c r="O173" i="35"/>
  <c r="P20" i="35"/>
  <c r="P20" i="37" s="1"/>
  <c r="O20" i="35"/>
  <c r="N20" i="35"/>
  <c r="M20" i="35"/>
  <c r="L20" i="35"/>
  <c r="K20" i="35"/>
  <c r="P19" i="35"/>
  <c r="O19" i="35"/>
  <c r="N19" i="35"/>
  <c r="M19" i="35"/>
  <c r="L19" i="35"/>
  <c r="P18" i="35"/>
  <c r="O18" i="35"/>
  <c r="N18" i="35"/>
  <c r="M18" i="35"/>
  <c r="L18" i="35"/>
  <c r="K18" i="35"/>
  <c r="P17" i="35"/>
  <c r="O17" i="35"/>
  <c r="N17" i="35"/>
  <c r="M17" i="35"/>
  <c r="L17" i="35"/>
  <c r="K17" i="35"/>
  <c r="P16" i="35"/>
  <c r="O16" i="35"/>
  <c r="Q16" i="35" s="1"/>
  <c r="N16" i="35"/>
  <c r="M16" i="35"/>
  <c r="L16" i="35"/>
  <c r="K16" i="35"/>
  <c r="P15" i="35"/>
  <c r="P15" i="37" s="1"/>
  <c r="O15" i="35"/>
  <c r="N15" i="35"/>
  <c r="M15" i="35"/>
  <c r="L15" i="35"/>
  <c r="K15" i="35"/>
  <c r="P14" i="35"/>
  <c r="O14" i="35"/>
  <c r="N14" i="35"/>
  <c r="M14" i="35"/>
  <c r="L14" i="35"/>
  <c r="K14" i="35"/>
  <c r="P13" i="35"/>
  <c r="O13" i="35"/>
  <c r="N13" i="35"/>
  <c r="M13" i="35"/>
  <c r="L13" i="35"/>
  <c r="K19" i="35"/>
  <c r="P173" i="33"/>
  <c r="P20" i="33"/>
  <c r="O20" i="33"/>
  <c r="N20" i="33"/>
  <c r="M20" i="33"/>
  <c r="L20" i="33"/>
  <c r="P19" i="33"/>
  <c r="O19" i="33"/>
  <c r="N19" i="33"/>
  <c r="Q19" i="33" s="1"/>
  <c r="M19" i="33"/>
  <c r="L19" i="33"/>
  <c r="K19" i="33"/>
  <c r="P18" i="33"/>
  <c r="O18" i="33"/>
  <c r="N18" i="33"/>
  <c r="M18" i="33"/>
  <c r="L18" i="33"/>
  <c r="K18" i="33"/>
  <c r="P17" i="33"/>
  <c r="O17" i="33"/>
  <c r="N17" i="33"/>
  <c r="M17" i="33"/>
  <c r="L17" i="33"/>
  <c r="K17" i="33"/>
  <c r="P16" i="33"/>
  <c r="P16" i="37" s="1"/>
  <c r="O16" i="33"/>
  <c r="N16" i="33"/>
  <c r="M16" i="33"/>
  <c r="L16" i="33"/>
  <c r="K16" i="33"/>
  <c r="P15" i="33"/>
  <c r="O15" i="33"/>
  <c r="N15" i="33"/>
  <c r="M15" i="33"/>
  <c r="L15" i="33"/>
  <c r="L15" i="37"/>
  <c r="K15" i="33"/>
  <c r="P14" i="33"/>
  <c r="O14" i="33"/>
  <c r="N14" i="33"/>
  <c r="M14" i="33"/>
  <c r="L14" i="33"/>
  <c r="K14" i="33"/>
  <c r="P13" i="33"/>
  <c r="O13" i="33"/>
  <c r="N13" i="33"/>
  <c r="M13" i="33"/>
  <c r="L13" i="33"/>
  <c r="K20" i="33"/>
  <c r="P20" i="34"/>
  <c r="O20" i="34"/>
  <c r="N20" i="34"/>
  <c r="M20" i="34"/>
  <c r="L20" i="34"/>
  <c r="K20" i="34"/>
  <c r="P19" i="34"/>
  <c r="O19" i="34"/>
  <c r="N19" i="34"/>
  <c r="M19" i="34"/>
  <c r="L19" i="34"/>
  <c r="P18" i="34"/>
  <c r="O18" i="34"/>
  <c r="Q18" i="34" s="1"/>
  <c r="N18" i="34"/>
  <c r="M18" i="34"/>
  <c r="L18" i="34"/>
  <c r="K18" i="34"/>
  <c r="P17" i="34"/>
  <c r="O17" i="34"/>
  <c r="N17" i="34"/>
  <c r="M17" i="34"/>
  <c r="L17" i="34"/>
  <c r="K17" i="34"/>
  <c r="P16" i="34"/>
  <c r="O16" i="34"/>
  <c r="N16" i="34"/>
  <c r="M16" i="34"/>
  <c r="L16" i="34"/>
  <c r="K16" i="34"/>
  <c r="P15" i="34"/>
  <c r="O15" i="34"/>
  <c r="N15" i="34"/>
  <c r="M15" i="34"/>
  <c r="L15" i="34"/>
  <c r="K15" i="34"/>
  <c r="P14" i="34"/>
  <c r="P14" i="37" s="1"/>
  <c r="O14" i="34"/>
  <c r="N14" i="34"/>
  <c r="M14" i="34"/>
  <c r="L14" i="34"/>
  <c r="K14" i="34"/>
  <c r="P13" i="34"/>
  <c r="O13" i="34"/>
  <c r="N13" i="34"/>
  <c r="M13" i="34"/>
  <c r="L13" i="34"/>
  <c r="K13" i="34"/>
  <c r="K19" i="34"/>
  <c r="P173" i="34"/>
  <c r="K26" i="15"/>
  <c r="S26" i="15" s="1"/>
  <c r="K26" i="16"/>
  <c r="S26" i="16" s="1"/>
  <c r="K26" i="17"/>
  <c r="K26" i="18"/>
  <c r="K26" i="20"/>
  <c r="L26" i="15"/>
  <c r="L26" i="16"/>
  <c r="L26" i="17"/>
  <c r="L26" i="18"/>
  <c r="L26" i="19"/>
  <c r="L26" i="20"/>
  <c r="N26" i="15"/>
  <c r="N26" i="16"/>
  <c r="N26" i="19"/>
  <c r="N26" i="20"/>
  <c r="N26" i="18"/>
  <c r="O26" i="17"/>
  <c r="O26" i="19"/>
  <c r="O26" i="20"/>
  <c r="O26" i="15"/>
  <c r="O26" i="16"/>
  <c r="O26" i="18"/>
  <c r="P26" i="20"/>
  <c r="P26" i="15"/>
  <c r="P26" i="16"/>
  <c r="P26" i="17"/>
  <c r="P26" i="18"/>
  <c r="P26" i="19"/>
  <c r="Q171" i="34"/>
  <c r="Q169" i="33"/>
  <c r="R169" i="33" s="1"/>
  <c r="Q171" i="35"/>
  <c r="M21" i="2"/>
  <c r="M22" i="2"/>
  <c r="M27" i="2"/>
  <c r="M28" i="2"/>
  <c r="M29" i="2"/>
  <c r="M30" i="2"/>
  <c r="M21" i="15"/>
  <c r="M22" i="15"/>
  <c r="M27" i="15"/>
  <c r="M28" i="15"/>
  <c r="M29" i="15"/>
  <c r="M30" i="15"/>
  <c r="M21" i="16"/>
  <c r="M22" i="16"/>
  <c r="M27" i="16"/>
  <c r="M28" i="16"/>
  <c r="M29" i="16"/>
  <c r="Q29" i="16" s="1"/>
  <c r="M30" i="16"/>
  <c r="M21" i="17"/>
  <c r="Q21" i="17"/>
  <c r="M22" i="17"/>
  <c r="M27" i="17"/>
  <c r="M28" i="17"/>
  <c r="M29" i="17"/>
  <c r="M30" i="17"/>
  <c r="M21" i="19"/>
  <c r="M22" i="19"/>
  <c r="M27" i="19"/>
  <c r="M28" i="19"/>
  <c r="M29" i="19"/>
  <c r="M30" i="19"/>
  <c r="M21" i="20"/>
  <c r="M22" i="20"/>
  <c r="M148" i="20" s="1"/>
  <c r="M27" i="20"/>
  <c r="M28" i="20"/>
  <c r="M29" i="20"/>
  <c r="M30" i="20"/>
  <c r="M21" i="18"/>
  <c r="M22" i="18"/>
  <c r="M27" i="18"/>
  <c r="M28" i="18"/>
  <c r="M29" i="18"/>
  <c r="M30" i="18"/>
  <c r="K21" i="2"/>
  <c r="K22" i="2"/>
  <c r="K27" i="2"/>
  <c r="K28" i="2"/>
  <c r="K29" i="2"/>
  <c r="K30" i="2"/>
  <c r="Q30" i="2" s="1"/>
  <c r="K21" i="15"/>
  <c r="K22" i="15"/>
  <c r="K27" i="15"/>
  <c r="K28" i="15"/>
  <c r="K29" i="15"/>
  <c r="K30" i="15"/>
  <c r="K21" i="16"/>
  <c r="K22" i="16"/>
  <c r="K27" i="16"/>
  <c r="K27" i="1" s="1"/>
  <c r="K28" i="16"/>
  <c r="K29" i="16"/>
  <c r="K30" i="16"/>
  <c r="Q30" i="16" s="1"/>
  <c r="K21" i="17"/>
  <c r="K22" i="17"/>
  <c r="K27" i="17"/>
  <c r="K28" i="17"/>
  <c r="K29" i="17"/>
  <c r="K30" i="17"/>
  <c r="K21" i="18"/>
  <c r="K22" i="18"/>
  <c r="K27" i="18"/>
  <c r="K28" i="18"/>
  <c r="K29" i="18"/>
  <c r="Q29" i="18" s="1"/>
  <c r="K30" i="18"/>
  <c r="K21" i="19"/>
  <c r="K22" i="19"/>
  <c r="K27" i="19"/>
  <c r="K28" i="19"/>
  <c r="K29" i="19"/>
  <c r="K30" i="19"/>
  <c r="K21" i="20"/>
  <c r="K22" i="20"/>
  <c r="K27" i="20"/>
  <c r="K28" i="20"/>
  <c r="K29" i="20"/>
  <c r="K30" i="20"/>
  <c r="S30" i="20"/>
  <c r="L21" i="2"/>
  <c r="L22" i="2"/>
  <c r="L27" i="2"/>
  <c r="L28" i="2"/>
  <c r="L29" i="2"/>
  <c r="L30" i="2"/>
  <c r="L21" i="15"/>
  <c r="Q21" i="15" s="1"/>
  <c r="L22" i="15"/>
  <c r="L27" i="15"/>
  <c r="L28" i="15"/>
  <c r="L29" i="15"/>
  <c r="L30" i="15"/>
  <c r="L21" i="16"/>
  <c r="L22" i="16"/>
  <c r="L27" i="16"/>
  <c r="L28" i="16"/>
  <c r="L29" i="16"/>
  <c r="L30" i="16"/>
  <c r="L21" i="17"/>
  <c r="L22" i="17"/>
  <c r="L27" i="17"/>
  <c r="L28" i="17"/>
  <c r="L29" i="17"/>
  <c r="L30" i="17"/>
  <c r="L21" i="18"/>
  <c r="L22" i="18"/>
  <c r="L27" i="18"/>
  <c r="L28" i="18"/>
  <c r="L29" i="18"/>
  <c r="L30" i="18"/>
  <c r="L21" i="19"/>
  <c r="L22" i="19"/>
  <c r="L27" i="19"/>
  <c r="L28" i="19"/>
  <c r="L29" i="19"/>
  <c r="L30" i="19"/>
  <c r="Q30" i="19" s="1"/>
  <c r="L21" i="20"/>
  <c r="L22" i="20"/>
  <c r="L27" i="20"/>
  <c r="S27" i="20" s="1"/>
  <c r="L28" i="20"/>
  <c r="L29" i="20"/>
  <c r="L30" i="20"/>
  <c r="N21" i="2"/>
  <c r="N22" i="2"/>
  <c r="N27" i="2"/>
  <c r="N28" i="2"/>
  <c r="N28" i="1" s="1"/>
  <c r="N29" i="2"/>
  <c r="N30" i="2"/>
  <c r="N21" i="15"/>
  <c r="N22" i="15"/>
  <c r="N27" i="15"/>
  <c r="N28" i="15"/>
  <c r="N29" i="15"/>
  <c r="N30" i="15"/>
  <c r="O21" i="2"/>
  <c r="O22" i="2"/>
  <c r="O27" i="2"/>
  <c r="O28" i="2"/>
  <c r="O29" i="2"/>
  <c r="O30" i="2"/>
  <c r="O21" i="15"/>
  <c r="O22" i="15"/>
  <c r="O27" i="15"/>
  <c r="O28" i="15"/>
  <c r="O29" i="15"/>
  <c r="O30" i="15"/>
  <c r="P21" i="15"/>
  <c r="P22" i="15"/>
  <c r="P27" i="15"/>
  <c r="P28" i="15"/>
  <c r="Q28" i="15" s="1"/>
  <c r="P29" i="15"/>
  <c r="P30" i="15"/>
  <c r="P39" i="34"/>
  <c r="K22" i="33"/>
  <c r="L22" i="33"/>
  <c r="M22" i="33"/>
  <c r="N22" i="33"/>
  <c r="Q22" i="33"/>
  <c r="O22" i="33"/>
  <c r="P22" i="33"/>
  <c r="K23" i="33"/>
  <c r="L23" i="33"/>
  <c r="M23" i="33"/>
  <c r="N23" i="33"/>
  <c r="O23" i="33"/>
  <c r="P23" i="33"/>
  <c r="K24" i="33"/>
  <c r="L24" i="33"/>
  <c r="M24" i="33"/>
  <c r="N24" i="33"/>
  <c r="O24" i="33"/>
  <c r="P24" i="33"/>
  <c r="K25" i="33"/>
  <c r="L25" i="33"/>
  <c r="M25" i="33"/>
  <c r="N25" i="33"/>
  <c r="O25" i="33"/>
  <c r="P25" i="33"/>
  <c r="K26" i="33"/>
  <c r="L26" i="33"/>
  <c r="S26" i="33" s="1"/>
  <c r="M26" i="33"/>
  <c r="N26" i="33"/>
  <c r="O26" i="33"/>
  <c r="P26" i="33"/>
  <c r="K27" i="33"/>
  <c r="L27" i="33"/>
  <c r="M27" i="33"/>
  <c r="N27" i="33"/>
  <c r="O27" i="33"/>
  <c r="P27" i="33"/>
  <c r="K28" i="33"/>
  <c r="L28" i="33"/>
  <c r="M28" i="33"/>
  <c r="N28" i="33"/>
  <c r="O28" i="33"/>
  <c r="P28" i="33"/>
  <c r="S28" i="33" s="1"/>
  <c r="K29" i="33"/>
  <c r="L29" i="33"/>
  <c r="M29" i="33"/>
  <c r="N29" i="33"/>
  <c r="O29" i="33"/>
  <c r="P29" i="33"/>
  <c r="K30" i="33"/>
  <c r="L30" i="33"/>
  <c r="L30" i="37" s="1"/>
  <c r="M30" i="33"/>
  <c r="N30" i="33"/>
  <c r="O30" i="33"/>
  <c r="O30" i="37" s="1"/>
  <c r="P30" i="33"/>
  <c r="K31" i="33"/>
  <c r="L31" i="33"/>
  <c r="M31" i="33"/>
  <c r="N31" i="33"/>
  <c r="O31" i="33"/>
  <c r="S31" i="33" s="1"/>
  <c r="P31" i="33"/>
  <c r="K32" i="33"/>
  <c r="L32" i="33"/>
  <c r="M32" i="33"/>
  <c r="N32" i="33"/>
  <c r="O32" i="33"/>
  <c r="P32" i="33"/>
  <c r="K33" i="33"/>
  <c r="Q33" i="33" s="1"/>
  <c r="L33" i="33"/>
  <c r="M33" i="33"/>
  <c r="N33" i="33"/>
  <c r="O33" i="33"/>
  <c r="P33" i="33"/>
  <c r="K34" i="33"/>
  <c r="L34" i="33"/>
  <c r="M34" i="33"/>
  <c r="N34" i="33"/>
  <c r="O34" i="33"/>
  <c r="P34" i="33"/>
  <c r="K35" i="33"/>
  <c r="L35" i="33"/>
  <c r="M35" i="33"/>
  <c r="N35" i="33"/>
  <c r="O35" i="33"/>
  <c r="P35" i="33"/>
  <c r="K36" i="33"/>
  <c r="L36" i="33"/>
  <c r="M36" i="33"/>
  <c r="N36" i="33"/>
  <c r="O36" i="33"/>
  <c r="P36" i="33"/>
  <c r="S36" i="33" s="1"/>
  <c r="K37" i="33"/>
  <c r="K37" i="37" s="1"/>
  <c r="L37" i="33"/>
  <c r="M37" i="33"/>
  <c r="N37" i="33"/>
  <c r="O37" i="33"/>
  <c r="P37" i="33"/>
  <c r="K38" i="33"/>
  <c r="L38" i="33"/>
  <c r="M38" i="33"/>
  <c r="N38" i="33"/>
  <c r="O38" i="33"/>
  <c r="P38" i="33"/>
  <c r="K39" i="33"/>
  <c r="Q39" i="33" s="1"/>
  <c r="L39" i="33"/>
  <c r="M39" i="33"/>
  <c r="N39" i="33"/>
  <c r="O39" i="33"/>
  <c r="P39" i="33"/>
  <c r="K40" i="33"/>
  <c r="K40" i="37" s="1"/>
  <c r="L40" i="33"/>
  <c r="M40" i="33"/>
  <c r="N40" i="33"/>
  <c r="O40" i="33"/>
  <c r="P40" i="33"/>
  <c r="K42" i="33"/>
  <c r="L42" i="33"/>
  <c r="M42" i="33"/>
  <c r="N42" i="33"/>
  <c r="O42" i="33"/>
  <c r="P42" i="33"/>
  <c r="K43" i="33"/>
  <c r="L43" i="33"/>
  <c r="M43" i="33"/>
  <c r="N43" i="33"/>
  <c r="O43" i="33"/>
  <c r="P43" i="33"/>
  <c r="K44" i="33"/>
  <c r="L44" i="33"/>
  <c r="M44" i="33"/>
  <c r="N44" i="33"/>
  <c r="O44" i="33"/>
  <c r="P44" i="33"/>
  <c r="K45" i="33"/>
  <c r="L45" i="33"/>
  <c r="M45" i="33"/>
  <c r="N45" i="33"/>
  <c r="O45" i="33"/>
  <c r="P45" i="33"/>
  <c r="K46" i="33"/>
  <c r="L46" i="33"/>
  <c r="M46" i="33"/>
  <c r="N46" i="33"/>
  <c r="O46" i="33"/>
  <c r="P46" i="33"/>
  <c r="K47" i="33"/>
  <c r="L47" i="33"/>
  <c r="M47" i="33"/>
  <c r="N47" i="33"/>
  <c r="O47" i="33"/>
  <c r="P47" i="33"/>
  <c r="K48" i="33"/>
  <c r="L48" i="33"/>
  <c r="M48" i="33"/>
  <c r="N48" i="33"/>
  <c r="O48" i="33"/>
  <c r="P48" i="33"/>
  <c r="Q48" i="33" s="1"/>
  <c r="K50" i="33"/>
  <c r="L50" i="33"/>
  <c r="N50" i="33"/>
  <c r="O50" i="33"/>
  <c r="K51" i="33"/>
  <c r="L51" i="33"/>
  <c r="N51" i="33"/>
  <c r="O51" i="33"/>
  <c r="K52" i="33"/>
  <c r="Q52" i="33" s="1"/>
  <c r="L52" i="33"/>
  <c r="N52" i="33"/>
  <c r="O52" i="33"/>
  <c r="K53" i="33"/>
  <c r="L53" i="33"/>
  <c r="L52" i="37"/>
  <c r="Q52" i="37" s="1"/>
  <c r="N53" i="33"/>
  <c r="O53" i="33"/>
  <c r="K54" i="33"/>
  <c r="L54" i="33"/>
  <c r="N54" i="33"/>
  <c r="O54" i="33"/>
  <c r="K55" i="33"/>
  <c r="L55" i="33"/>
  <c r="Q55" i="33" s="1"/>
  <c r="N55" i="33"/>
  <c r="O55" i="33"/>
  <c r="K56" i="33"/>
  <c r="L56" i="33"/>
  <c r="L55" i="37" s="1"/>
  <c r="N56" i="33"/>
  <c r="O56" i="33"/>
  <c r="K58" i="33"/>
  <c r="L58" i="33"/>
  <c r="L57" i="37" s="1"/>
  <c r="N58" i="33"/>
  <c r="O58" i="33"/>
  <c r="K59" i="33"/>
  <c r="L59" i="33"/>
  <c r="N59" i="33"/>
  <c r="O59" i="33"/>
  <c r="L60" i="33"/>
  <c r="N60" i="33"/>
  <c r="O60" i="33"/>
  <c r="N62" i="33"/>
  <c r="O62" i="33"/>
  <c r="O61" i="37" s="1"/>
  <c r="K63" i="33"/>
  <c r="L63" i="33"/>
  <c r="N63" i="33"/>
  <c r="O63" i="33"/>
  <c r="K64" i="33"/>
  <c r="L64" i="33"/>
  <c r="L63" i="37" s="1"/>
  <c r="N64" i="33"/>
  <c r="O64" i="33"/>
  <c r="N65" i="33"/>
  <c r="O65" i="33"/>
  <c r="Q65" i="33" s="1"/>
  <c r="K66" i="33"/>
  <c r="L66" i="33"/>
  <c r="K67" i="33"/>
  <c r="Q67" i="33" s="1"/>
  <c r="L67" i="33"/>
  <c r="O67" i="33"/>
  <c r="K68" i="33"/>
  <c r="L68" i="33"/>
  <c r="N68" i="33"/>
  <c r="N67" i="37"/>
  <c r="O68" i="33"/>
  <c r="K69" i="33"/>
  <c r="L69" i="33"/>
  <c r="N69" i="33"/>
  <c r="O69" i="33"/>
  <c r="K70" i="33"/>
  <c r="L70" i="33"/>
  <c r="M70" i="33"/>
  <c r="Q70" i="33"/>
  <c r="N70" i="33"/>
  <c r="O70" i="33"/>
  <c r="K71" i="33"/>
  <c r="L71" i="33"/>
  <c r="M71" i="33"/>
  <c r="N71" i="33"/>
  <c r="O71" i="33"/>
  <c r="K72" i="33"/>
  <c r="Q72" i="33" s="1"/>
  <c r="L72" i="33"/>
  <c r="M72" i="33"/>
  <c r="N72" i="33"/>
  <c r="O72" i="33"/>
  <c r="K73" i="33"/>
  <c r="L73" i="33"/>
  <c r="M73" i="33"/>
  <c r="Q73" i="33" s="1"/>
  <c r="N73" i="33"/>
  <c r="O73" i="33"/>
  <c r="K74" i="33"/>
  <c r="L74" i="33"/>
  <c r="M74" i="33"/>
  <c r="N74" i="33"/>
  <c r="O74" i="33"/>
  <c r="D75" i="33"/>
  <c r="D76" i="33"/>
  <c r="K78" i="33"/>
  <c r="L78" i="33"/>
  <c r="M78" i="33"/>
  <c r="N78" i="33"/>
  <c r="O78" i="33"/>
  <c r="Q78" i="33" s="1"/>
  <c r="K79" i="33"/>
  <c r="L79" i="33"/>
  <c r="M79" i="33"/>
  <c r="N79" i="33"/>
  <c r="N78" i="37" s="1"/>
  <c r="O79" i="33"/>
  <c r="K80" i="33"/>
  <c r="L80" i="33"/>
  <c r="M80" i="33"/>
  <c r="N80" i="33"/>
  <c r="O80" i="33"/>
  <c r="K81" i="33"/>
  <c r="Q81" i="33"/>
  <c r="L81" i="33"/>
  <c r="N81" i="33"/>
  <c r="O81" i="33"/>
  <c r="K82" i="33"/>
  <c r="L82" i="33"/>
  <c r="M82" i="33"/>
  <c r="N82" i="33"/>
  <c r="O82" i="33"/>
  <c r="O81" i="37" s="1"/>
  <c r="K87" i="33"/>
  <c r="L87" i="33"/>
  <c r="M87" i="33"/>
  <c r="N87" i="33"/>
  <c r="O87" i="33"/>
  <c r="K93" i="33"/>
  <c r="L93" i="33"/>
  <c r="M93" i="33"/>
  <c r="N93" i="33"/>
  <c r="O93" i="33"/>
  <c r="K94" i="33"/>
  <c r="Q94" i="33" s="1"/>
  <c r="L94" i="33"/>
  <c r="M94" i="33"/>
  <c r="N94" i="33"/>
  <c r="O94" i="33"/>
  <c r="K95" i="33"/>
  <c r="L95" i="33"/>
  <c r="M95" i="33"/>
  <c r="Q95" i="33"/>
  <c r="N95" i="33"/>
  <c r="O95" i="33"/>
  <c r="K96" i="33"/>
  <c r="L96" i="33"/>
  <c r="M96" i="33"/>
  <c r="N96" i="33"/>
  <c r="O96" i="33"/>
  <c r="K97" i="33"/>
  <c r="L97" i="33"/>
  <c r="M97" i="33"/>
  <c r="Q97" i="33"/>
  <c r="N97" i="33"/>
  <c r="O97" i="33"/>
  <c r="K98" i="33"/>
  <c r="L98" i="33"/>
  <c r="M98" i="33"/>
  <c r="N98" i="33"/>
  <c r="O98" i="33"/>
  <c r="K99" i="33"/>
  <c r="Q99" i="33" s="1"/>
  <c r="L99" i="33"/>
  <c r="M99" i="33"/>
  <c r="N99" i="33"/>
  <c r="O99" i="33"/>
  <c r="K100" i="33"/>
  <c r="L100" i="33"/>
  <c r="M100" i="33"/>
  <c r="Q100" i="33"/>
  <c r="N100" i="33"/>
  <c r="O100" i="33"/>
  <c r="K101" i="33"/>
  <c r="L101" i="33"/>
  <c r="Q101" i="33" s="1"/>
  <c r="M101" i="33"/>
  <c r="N101" i="33"/>
  <c r="O101" i="33"/>
  <c r="K102" i="33"/>
  <c r="L102" i="33"/>
  <c r="M102" i="33"/>
  <c r="N102" i="33"/>
  <c r="Q102" i="33"/>
  <c r="O102" i="33"/>
  <c r="K103" i="33"/>
  <c r="L103" i="33"/>
  <c r="Q103" i="33" s="1"/>
  <c r="M103" i="33"/>
  <c r="N103" i="33"/>
  <c r="O103" i="33"/>
  <c r="K104" i="33"/>
  <c r="Q104" i="33" s="1"/>
  <c r="L104" i="33"/>
  <c r="M104" i="33"/>
  <c r="N104" i="33"/>
  <c r="O104" i="33"/>
  <c r="K105" i="33"/>
  <c r="L105" i="33"/>
  <c r="M105" i="33"/>
  <c r="N105" i="33"/>
  <c r="O105" i="33"/>
  <c r="K106" i="33"/>
  <c r="L106" i="33"/>
  <c r="M106" i="33"/>
  <c r="N106" i="33"/>
  <c r="O106" i="33"/>
  <c r="K108" i="33"/>
  <c r="L108" i="33"/>
  <c r="M108" i="33"/>
  <c r="N108" i="33"/>
  <c r="O108" i="33"/>
  <c r="K109" i="33"/>
  <c r="L109" i="33"/>
  <c r="M109" i="33"/>
  <c r="N109" i="33"/>
  <c r="O109" i="33"/>
  <c r="K110" i="33"/>
  <c r="L110" i="33"/>
  <c r="M110" i="33"/>
  <c r="N110" i="33"/>
  <c r="O110" i="33"/>
  <c r="K111" i="33"/>
  <c r="L111" i="33"/>
  <c r="M111" i="33"/>
  <c r="N111" i="33"/>
  <c r="Q111" i="33" s="1"/>
  <c r="O111" i="33"/>
  <c r="K112" i="33"/>
  <c r="L112" i="33"/>
  <c r="Q112" i="33" s="1"/>
  <c r="M112" i="33"/>
  <c r="N112" i="33"/>
  <c r="O112" i="33"/>
  <c r="K113" i="33"/>
  <c r="Q113" i="33" s="1"/>
  <c r="L113" i="33"/>
  <c r="M113" i="33"/>
  <c r="N113" i="33"/>
  <c r="O113" i="33"/>
  <c r="K114" i="33"/>
  <c r="L114" i="33"/>
  <c r="M114" i="33"/>
  <c r="N114" i="33"/>
  <c r="O114" i="33"/>
  <c r="K115" i="33"/>
  <c r="L115" i="33"/>
  <c r="M115" i="33"/>
  <c r="N115" i="33"/>
  <c r="O115" i="33"/>
  <c r="K116" i="33"/>
  <c r="L116" i="33"/>
  <c r="M116" i="33"/>
  <c r="N116" i="33"/>
  <c r="O116" i="33"/>
  <c r="K117" i="33"/>
  <c r="L117" i="33"/>
  <c r="M117" i="33"/>
  <c r="N117" i="33"/>
  <c r="O117" i="33"/>
  <c r="K119" i="33"/>
  <c r="L119" i="33"/>
  <c r="M119" i="33"/>
  <c r="N119" i="33"/>
  <c r="O119" i="33"/>
  <c r="K120" i="33"/>
  <c r="L120" i="33"/>
  <c r="M120" i="33"/>
  <c r="N120" i="33"/>
  <c r="O120" i="33"/>
  <c r="K121" i="33"/>
  <c r="L121" i="33"/>
  <c r="M121" i="33"/>
  <c r="N121" i="33"/>
  <c r="O121" i="33"/>
  <c r="K122" i="33"/>
  <c r="L122" i="33"/>
  <c r="M122" i="33"/>
  <c r="N122" i="33"/>
  <c r="O122" i="33"/>
  <c r="K123" i="33"/>
  <c r="L123" i="33"/>
  <c r="M123" i="33"/>
  <c r="N123" i="33"/>
  <c r="O123" i="33"/>
  <c r="K124" i="33"/>
  <c r="L124" i="33"/>
  <c r="M124" i="33"/>
  <c r="N124" i="33"/>
  <c r="O124" i="33"/>
  <c r="K125" i="33"/>
  <c r="L125" i="33"/>
  <c r="L124" i="37" s="1"/>
  <c r="M125" i="33"/>
  <c r="N125" i="33"/>
  <c r="O125" i="33"/>
  <c r="K126" i="33"/>
  <c r="L126" i="33"/>
  <c r="M126" i="33"/>
  <c r="N126" i="33"/>
  <c r="Q126" i="33"/>
  <c r="O126" i="33"/>
  <c r="K127" i="33"/>
  <c r="L127" i="33"/>
  <c r="Q127" i="33" s="1"/>
  <c r="M127" i="33"/>
  <c r="N127" i="33"/>
  <c r="O127" i="33"/>
  <c r="K128" i="33"/>
  <c r="L128" i="33"/>
  <c r="M128" i="33"/>
  <c r="N128" i="33"/>
  <c r="O128" i="33"/>
  <c r="K129" i="33"/>
  <c r="L129" i="33"/>
  <c r="M129" i="33"/>
  <c r="N129" i="33"/>
  <c r="O129" i="33"/>
  <c r="K130" i="33"/>
  <c r="L130" i="33"/>
  <c r="Q130" i="33" s="1"/>
  <c r="M130" i="33"/>
  <c r="N130" i="33"/>
  <c r="O130" i="33"/>
  <c r="K131" i="33"/>
  <c r="L131" i="33"/>
  <c r="M131" i="33"/>
  <c r="N131" i="33"/>
  <c r="Q131" i="33" s="1"/>
  <c r="O131" i="33"/>
  <c r="K132" i="33"/>
  <c r="L132" i="33"/>
  <c r="M132" i="33"/>
  <c r="N132" i="33"/>
  <c r="O132" i="33"/>
  <c r="P132" i="33"/>
  <c r="K133" i="33"/>
  <c r="L133" i="33"/>
  <c r="L132" i="37" s="1"/>
  <c r="M133" i="33"/>
  <c r="N133" i="33"/>
  <c r="O133" i="33"/>
  <c r="K134" i="33"/>
  <c r="L134" i="33"/>
  <c r="M134" i="33"/>
  <c r="M133" i="37" s="1"/>
  <c r="N134" i="33"/>
  <c r="O134" i="33"/>
  <c r="K135" i="33"/>
  <c r="L135" i="33"/>
  <c r="M135" i="33"/>
  <c r="N135" i="33"/>
  <c r="O135" i="33"/>
  <c r="K136" i="33"/>
  <c r="Q136" i="33" s="1"/>
  <c r="L136" i="33"/>
  <c r="M136" i="33"/>
  <c r="N136" i="33"/>
  <c r="O136" i="33"/>
  <c r="K137" i="33"/>
  <c r="L137" i="33"/>
  <c r="M137" i="33"/>
  <c r="N137" i="33"/>
  <c r="O137" i="33"/>
  <c r="K138" i="33"/>
  <c r="L138" i="33"/>
  <c r="M138" i="33"/>
  <c r="N138" i="33"/>
  <c r="O138" i="33"/>
  <c r="K140" i="33"/>
  <c r="L140" i="33"/>
  <c r="M140" i="33"/>
  <c r="N140" i="33"/>
  <c r="O140" i="33"/>
  <c r="K141" i="33"/>
  <c r="L141" i="33"/>
  <c r="M141" i="33"/>
  <c r="N141" i="33"/>
  <c r="O141" i="33"/>
  <c r="K142" i="33"/>
  <c r="L142" i="33"/>
  <c r="M142" i="33"/>
  <c r="N142" i="33"/>
  <c r="O142" i="33"/>
  <c r="K143" i="33"/>
  <c r="Q143" i="33" s="1"/>
  <c r="L143" i="33"/>
  <c r="M143" i="33"/>
  <c r="N143" i="33"/>
  <c r="O143" i="33"/>
  <c r="K144" i="33"/>
  <c r="L144" i="33"/>
  <c r="M144" i="33"/>
  <c r="N144" i="33"/>
  <c r="O144" i="33"/>
  <c r="K145" i="33"/>
  <c r="L145" i="33"/>
  <c r="M145" i="33"/>
  <c r="N145" i="33"/>
  <c r="O145" i="33"/>
  <c r="K147" i="33"/>
  <c r="M147" i="33"/>
  <c r="N147" i="33"/>
  <c r="O147" i="33"/>
  <c r="K148" i="33"/>
  <c r="Q148" i="33" s="1"/>
  <c r="L148" i="33"/>
  <c r="M148" i="33"/>
  <c r="N148" i="33"/>
  <c r="O148" i="33"/>
  <c r="K149" i="33"/>
  <c r="Q149" i="33"/>
  <c r="L149" i="33"/>
  <c r="M149" i="33"/>
  <c r="N149" i="33"/>
  <c r="O149" i="33"/>
  <c r="K150" i="33"/>
  <c r="L150" i="33"/>
  <c r="M150" i="33"/>
  <c r="N150" i="33"/>
  <c r="O150" i="33"/>
  <c r="K151" i="33"/>
  <c r="L151" i="33"/>
  <c r="M151" i="33"/>
  <c r="N151" i="33"/>
  <c r="O151" i="33"/>
  <c r="K153" i="33"/>
  <c r="K152" i="37"/>
  <c r="Q153" i="33"/>
  <c r="L153" i="33"/>
  <c r="M153" i="33"/>
  <c r="N153" i="33"/>
  <c r="O153" i="33"/>
  <c r="K154" i="33"/>
  <c r="L154" i="33"/>
  <c r="N154" i="33"/>
  <c r="O154" i="33"/>
  <c r="O153" i="37" s="1"/>
  <c r="K155" i="33"/>
  <c r="L155" i="33"/>
  <c r="M155" i="33"/>
  <c r="N155" i="33"/>
  <c r="O155" i="33"/>
  <c r="K156" i="33"/>
  <c r="L156" i="33"/>
  <c r="M156" i="33"/>
  <c r="N156" i="33"/>
  <c r="K157" i="33"/>
  <c r="L157" i="33"/>
  <c r="M157" i="33"/>
  <c r="N157" i="33"/>
  <c r="O157" i="33"/>
  <c r="K158" i="33"/>
  <c r="L158" i="33"/>
  <c r="L157" i="37" s="1"/>
  <c r="N158" i="33"/>
  <c r="O158" i="33"/>
  <c r="K55" i="2"/>
  <c r="K55" i="19"/>
  <c r="N55" i="2"/>
  <c r="N55" i="19"/>
  <c r="K57" i="2"/>
  <c r="K57" i="16"/>
  <c r="K57" i="19"/>
  <c r="N57" i="2"/>
  <c r="N57" i="19"/>
  <c r="K61" i="2"/>
  <c r="K61" i="16"/>
  <c r="K61" i="19"/>
  <c r="N61" i="2"/>
  <c r="N61" i="19"/>
  <c r="Q61" i="19" s="1"/>
  <c r="M45" i="1"/>
  <c r="L45" i="2"/>
  <c r="L45" i="19"/>
  <c r="N45" i="19"/>
  <c r="L48" i="2"/>
  <c r="L48" i="19"/>
  <c r="N48" i="2"/>
  <c r="N48" i="19"/>
  <c r="M88" i="2"/>
  <c r="M38" i="1"/>
  <c r="K52" i="2"/>
  <c r="K52" i="16"/>
  <c r="K52" i="19"/>
  <c r="L52" i="2"/>
  <c r="L52" i="16"/>
  <c r="L52" i="1" s="1"/>
  <c r="L52" i="19"/>
  <c r="Q52" i="19" s="1"/>
  <c r="M52" i="2"/>
  <c r="M52" i="18"/>
  <c r="N52" i="2"/>
  <c r="N52" i="19"/>
  <c r="N14" i="2"/>
  <c r="N14" i="15"/>
  <c r="N14" i="16"/>
  <c r="N14" i="17"/>
  <c r="N14" i="18"/>
  <c r="N14" i="19"/>
  <c r="N14" i="20"/>
  <c r="K14" i="2"/>
  <c r="K14" i="15"/>
  <c r="K14" i="16"/>
  <c r="K14" i="17"/>
  <c r="K14" i="20"/>
  <c r="K14" i="18"/>
  <c r="K14" i="19"/>
  <c r="L14" i="2"/>
  <c r="L14" i="15"/>
  <c r="L14" i="16"/>
  <c r="L14" i="17"/>
  <c r="L14" i="19"/>
  <c r="L14" i="20"/>
  <c r="L14" i="18"/>
  <c r="M14" i="2"/>
  <c r="M14" i="15"/>
  <c r="M14" i="16"/>
  <c r="M14" i="17"/>
  <c r="M14" i="19"/>
  <c r="M14" i="20"/>
  <c r="M14" i="18"/>
  <c r="O14" i="2"/>
  <c r="O14" i="17"/>
  <c r="O14" i="19"/>
  <c r="O14" i="20"/>
  <c r="O14" i="15"/>
  <c r="O14" i="16"/>
  <c r="O14" i="18"/>
  <c r="P14" i="2"/>
  <c r="P14" i="20"/>
  <c r="P14" i="15"/>
  <c r="P14" i="16"/>
  <c r="P14" i="17"/>
  <c r="P14" i="18"/>
  <c r="P14" i="19"/>
  <c r="M6" i="1"/>
  <c r="K6" i="1"/>
  <c r="Q6" i="1" s="1"/>
  <c r="G4" i="32" s="1"/>
  <c r="L6" i="1"/>
  <c r="N6" i="1"/>
  <c r="O6" i="1"/>
  <c r="P6" i="1"/>
  <c r="L44" i="2"/>
  <c r="L44" i="19"/>
  <c r="N44" i="2"/>
  <c r="N44" i="19"/>
  <c r="K59" i="2"/>
  <c r="K59" i="16"/>
  <c r="K59" i="19"/>
  <c r="N59" i="2"/>
  <c r="N59" i="19"/>
  <c r="K65" i="16"/>
  <c r="K65" i="19"/>
  <c r="N65" i="19"/>
  <c r="K53" i="19"/>
  <c r="N53" i="2"/>
  <c r="N53" i="19"/>
  <c r="Q34" i="20"/>
  <c r="N34" i="1"/>
  <c r="O15" i="19"/>
  <c r="O15" i="20"/>
  <c r="O15" i="2"/>
  <c r="O15" i="17"/>
  <c r="O15" i="15"/>
  <c r="O15" i="16"/>
  <c r="O15" i="18"/>
  <c r="K15" i="2"/>
  <c r="K15" i="15"/>
  <c r="K15" i="16"/>
  <c r="K15" i="17"/>
  <c r="K15" i="19"/>
  <c r="K15" i="20"/>
  <c r="K15" i="18"/>
  <c r="L15" i="2"/>
  <c r="L15" i="15"/>
  <c r="L15" i="16"/>
  <c r="L15" i="17"/>
  <c r="L15" i="19"/>
  <c r="L15" i="20"/>
  <c r="L15" i="18"/>
  <c r="M15" i="2"/>
  <c r="M15" i="15"/>
  <c r="M15" i="16"/>
  <c r="M15" i="17"/>
  <c r="M15" i="19"/>
  <c r="M15" i="20"/>
  <c r="M15" i="18"/>
  <c r="N15" i="2"/>
  <c r="N15" i="15"/>
  <c r="N15" i="16"/>
  <c r="N15" i="17"/>
  <c r="N15" i="19"/>
  <c r="N15" i="20"/>
  <c r="N15" i="18"/>
  <c r="Q15" i="18" s="1"/>
  <c r="P15" i="2"/>
  <c r="P15" i="20"/>
  <c r="P15" i="15"/>
  <c r="P15" i="16"/>
  <c r="P15" i="17"/>
  <c r="P15" i="18"/>
  <c r="P15" i="19"/>
  <c r="P15" i="1" s="1"/>
  <c r="K16" i="2"/>
  <c r="K16" i="15"/>
  <c r="K16" i="16"/>
  <c r="K16" i="17"/>
  <c r="K16" i="18"/>
  <c r="K16" i="19"/>
  <c r="K16" i="20"/>
  <c r="L16" i="2"/>
  <c r="L16" i="15"/>
  <c r="L16" i="16"/>
  <c r="L16" i="17"/>
  <c r="L16" i="18"/>
  <c r="L16" i="19"/>
  <c r="L16" i="20"/>
  <c r="M16" i="2"/>
  <c r="M16" i="15"/>
  <c r="M16" i="1" s="1"/>
  <c r="M16" i="16"/>
  <c r="M16" i="17"/>
  <c r="M16" i="19"/>
  <c r="M16" i="20"/>
  <c r="M16" i="18"/>
  <c r="N16" i="2"/>
  <c r="N16" i="15"/>
  <c r="N16" i="16"/>
  <c r="N16" i="17"/>
  <c r="N16" i="19"/>
  <c r="N16" i="20"/>
  <c r="N16" i="18"/>
  <c r="O16" i="2"/>
  <c r="O16" i="17"/>
  <c r="O16" i="19"/>
  <c r="O16" i="20"/>
  <c r="O16" i="1" s="1"/>
  <c r="O16" i="15"/>
  <c r="O16" i="16"/>
  <c r="O16" i="18"/>
  <c r="P16" i="2"/>
  <c r="P16" i="20"/>
  <c r="P16" i="15"/>
  <c r="P16" i="16"/>
  <c r="P16" i="17"/>
  <c r="P16" i="18"/>
  <c r="P16" i="19"/>
  <c r="N21" i="16"/>
  <c r="N21" i="17"/>
  <c r="N21" i="19"/>
  <c r="N21" i="20"/>
  <c r="N155" i="1"/>
  <c r="N21" i="18"/>
  <c r="O21" i="17"/>
  <c r="O21" i="19"/>
  <c r="O21" i="20"/>
  <c r="O21" i="16"/>
  <c r="O154" i="16" s="1"/>
  <c r="O21" i="18"/>
  <c r="P21" i="2"/>
  <c r="P21" i="20"/>
  <c r="P21" i="16"/>
  <c r="P21" i="17"/>
  <c r="P21" i="18"/>
  <c r="P21" i="19"/>
  <c r="N22" i="16"/>
  <c r="N22" i="17"/>
  <c r="N22" i="19"/>
  <c r="N22" i="20"/>
  <c r="N22" i="18"/>
  <c r="O22" i="17"/>
  <c r="O22" i="19"/>
  <c r="O22" i="20"/>
  <c r="O22" i="16"/>
  <c r="O22" i="18"/>
  <c r="P22" i="2"/>
  <c r="P22" i="20"/>
  <c r="P22" i="16"/>
  <c r="P22" i="17"/>
  <c r="P22" i="18"/>
  <c r="P22" i="19"/>
  <c r="N27" i="16"/>
  <c r="N27" i="17"/>
  <c r="N27" i="19"/>
  <c r="N27" i="20"/>
  <c r="N27" i="1" s="1"/>
  <c r="N27" i="18"/>
  <c r="O27" i="17"/>
  <c r="O27" i="19"/>
  <c r="O27" i="20"/>
  <c r="O27" i="16"/>
  <c r="O27" i="18"/>
  <c r="P27" i="2"/>
  <c r="P27" i="1"/>
  <c r="P27" i="20"/>
  <c r="P27" i="16"/>
  <c r="P27" i="17"/>
  <c r="Q27" i="17" s="1"/>
  <c r="P27" i="18"/>
  <c r="P27" i="19"/>
  <c r="N28" i="16"/>
  <c r="N28" i="17"/>
  <c r="N28" i="19"/>
  <c r="N28" i="20"/>
  <c r="N28" i="18"/>
  <c r="O28" i="17"/>
  <c r="O28" i="19"/>
  <c r="O28" i="20"/>
  <c r="O28" i="16"/>
  <c r="O28" i="18"/>
  <c r="P28" i="2"/>
  <c r="P28" i="20"/>
  <c r="P28" i="16"/>
  <c r="P28" i="17"/>
  <c r="P28" i="18"/>
  <c r="P28" i="19"/>
  <c r="N29" i="16"/>
  <c r="N29" i="17"/>
  <c r="N29" i="19"/>
  <c r="N29" i="20"/>
  <c r="N29" i="18"/>
  <c r="O29" i="17"/>
  <c r="O29" i="19"/>
  <c r="O29" i="20"/>
  <c r="O29" i="16"/>
  <c r="O29" i="18"/>
  <c r="O29" i="1"/>
  <c r="P29" i="2"/>
  <c r="P29" i="20"/>
  <c r="P29" i="16"/>
  <c r="P29" i="17"/>
  <c r="P29" i="18"/>
  <c r="P29" i="19"/>
  <c r="N30" i="16"/>
  <c r="N154" i="16"/>
  <c r="N30" i="17"/>
  <c r="N30" i="19"/>
  <c r="N30" i="20"/>
  <c r="N30" i="18"/>
  <c r="O30" i="17"/>
  <c r="O30" i="19"/>
  <c r="O30" i="20"/>
  <c r="O30" i="16"/>
  <c r="O30" i="18"/>
  <c r="P30" i="2"/>
  <c r="P30" i="20"/>
  <c r="P30" i="16"/>
  <c r="P30" i="17"/>
  <c r="P30" i="18"/>
  <c r="P30" i="19"/>
  <c r="K35" i="2"/>
  <c r="K35" i="16"/>
  <c r="K35" i="17"/>
  <c r="K35" i="18"/>
  <c r="K35" i="20"/>
  <c r="L35" i="2"/>
  <c r="L35" i="16"/>
  <c r="L35" i="17"/>
  <c r="L35" i="18"/>
  <c r="L35" i="19"/>
  <c r="L35" i="20"/>
  <c r="M35" i="2"/>
  <c r="Q35" i="2" s="1"/>
  <c r="M35" i="16"/>
  <c r="M35" i="17"/>
  <c r="M35" i="19"/>
  <c r="M35" i="20"/>
  <c r="N35" i="2"/>
  <c r="N35" i="16"/>
  <c r="N35" i="17"/>
  <c r="N35" i="19"/>
  <c r="N35" i="20"/>
  <c r="O35" i="2"/>
  <c r="O35" i="17"/>
  <c r="O35" i="19"/>
  <c r="O35" i="20"/>
  <c r="P35" i="2"/>
  <c r="P35" i="20"/>
  <c r="K36" i="2"/>
  <c r="K36" i="16"/>
  <c r="K36" i="17"/>
  <c r="K36" i="18"/>
  <c r="K36" i="20"/>
  <c r="L36" i="2"/>
  <c r="L36" i="16"/>
  <c r="L36" i="17"/>
  <c r="L36" i="18"/>
  <c r="L36" i="19"/>
  <c r="L36" i="20"/>
  <c r="M36" i="2"/>
  <c r="M36" i="16"/>
  <c r="M36" i="17"/>
  <c r="M36" i="19"/>
  <c r="M36" i="20"/>
  <c r="N36" i="2"/>
  <c r="N36" i="16"/>
  <c r="N36" i="17"/>
  <c r="N36" i="19"/>
  <c r="N36" i="20"/>
  <c r="O36" i="2"/>
  <c r="O36" i="17"/>
  <c r="O36" i="19"/>
  <c r="O36" i="20"/>
  <c r="P36" i="2"/>
  <c r="P36" i="20"/>
  <c r="K37" i="2"/>
  <c r="K37" i="16"/>
  <c r="K37" i="17"/>
  <c r="K37" i="18"/>
  <c r="K37" i="20"/>
  <c r="L37" i="2"/>
  <c r="L37" i="16"/>
  <c r="L37" i="17"/>
  <c r="L37" i="18"/>
  <c r="L37" i="19"/>
  <c r="L37" i="20"/>
  <c r="M37" i="2"/>
  <c r="M37" i="16"/>
  <c r="M37" i="17"/>
  <c r="M37" i="19"/>
  <c r="M37" i="20"/>
  <c r="N37" i="2"/>
  <c r="N37" i="16"/>
  <c r="N37" i="17"/>
  <c r="N37" i="19"/>
  <c r="N37" i="20"/>
  <c r="O37" i="2"/>
  <c r="O37" i="17"/>
  <c r="O37" i="19"/>
  <c r="O37" i="20"/>
  <c r="P37" i="2"/>
  <c r="P37" i="20"/>
  <c r="K39" i="2"/>
  <c r="K39" i="16"/>
  <c r="Q39" i="16" s="1"/>
  <c r="K39" i="18"/>
  <c r="L39" i="2"/>
  <c r="L39" i="16"/>
  <c r="L39" i="18"/>
  <c r="L39" i="19"/>
  <c r="M39" i="2"/>
  <c r="M39" i="16"/>
  <c r="M39" i="19"/>
  <c r="N39" i="2"/>
  <c r="N39" i="16"/>
  <c r="N39" i="19"/>
  <c r="N39" i="1" s="1"/>
  <c r="O39" i="2"/>
  <c r="O39" i="19"/>
  <c r="P39" i="2"/>
  <c r="L46" i="2"/>
  <c r="L46" i="19"/>
  <c r="M46" i="2"/>
  <c r="M46" i="18"/>
  <c r="M46" i="1" s="1"/>
  <c r="M46" i="19"/>
  <c r="N46" i="2"/>
  <c r="N46" i="19"/>
  <c r="L47" i="2"/>
  <c r="L47" i="19"/>
  <c r="M47" i="2"/>
  <c r="M47" i="18"/>
  <c r="M47" i="19"/>
  <c r="N47" i="2"/>
  <c r="N47" i="19"/>
  <c r="K63" i="2"/>
  <c r="K63" i="16"/>
  <c r="K63" i="19"/>
  <c r="N63" i="2"/>
  <c r="N63" i="19"/>
  <c r="K67" i="16"/>
  <c r="K67" i="19"/>
  <c r="N67" i="19"/>
  <c r="K69" i="16"/>
  <c r="K69" i="19"/>
  <c r="N69" i="19"/>
  <c r="K70" i="16"/>
  <c r="K70" i="19"/>
  <c r="N70" i="19"/>
  <c r="Q71" i="19"/>
  <c r="Q72" i="16"/>
  <c r="K40" i="18"/>
  <c r="L40" i="18"/>
  <c r="K78" i="19"/>
  <c r="L78" i="19"/>
  <c r="M78" i="19"/>
  <c r="N78" i="19"/>
  <c r="L79" i="19"/>
  <c r="M79" i="19"/>
  <c r="N79" i="19"/>
  <c r="K80" i="19"/>
  <c r="L80" i="19"/>
  <c r="M80" i="19"/>
  <c r="N80" i="19"/>
  <c r="K81" i="19"/>
  <c r="L81" i="19"/>
  <c r="N81" i="19"/>
  <c r="K7" i="1"/>
  <c r="L7" i="1"/>
  <c r="M7" i="1"/>
  <c r="N7" i="1"/>
  <c r="O7" i="1"/>
  <c r="P7" i="1"/>
  <c r="K8" i="1"/>
  <c r="L8" i="1"/>
  <c r="M8" i="1"/>
  <c r="N8" i="1"/>
  <c r="O8" i="1"/>
  <c r="P8" i="1"/>
  <c r="K9" i="1"/>
  <c r="L9" i="1"/>
  <c r="M9" i="1"/>
  <c r="N9" i="1"/>
  <c r="O9" i="1"/>
  <c r="P9" i="1"/>
  <c r="K10" i="1"/>
  <c r="L10" i="1"/>
  <c r="M10" i="1"/>
  <c r="N10" i="1"/>
  <c r="Q10" i="1"/>
  <c r="O10" i="1"/>
  <c r="P10" i="1"/>
  <c r="K11" i="1"/>
  <c r="L11" i="1"/>
  <c r="M11" i="1"/>
  <c r="N11" i="1"/>
  <c r="O11" i="1"/>
  <c r="P11" i="1"/>
  <c r="K12" i="1"/>
  <c r="L12" i="1"/>
  <c r="M12" i="1"/>
  <c r="N12" i="1"/>
  <c r="Q12" i="1"/>
  <c r="O12" i="1"/>
  <c r="P12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9" i="1"/>
  <c r="P110" i="1"/>
  <c r="P111" i="1"/>
  <c r="P112" i="1"/>
  <c r="P113" i="1"/>
  <c r="P114" i="1"/>
  <c r="P115" i="1"/>
  <c r="P116" i="1"/>
  <c r="P117" i="1"/>
  <c r="P118" i="1"/>
  <c r="P138" i="1"/>
  <c r="P139" i="1"/>
  <c r="P140" i="1"/>
  <c r="P142" i="1"/>
  <c r="P143" i="1"/>
  <c r="P144" i="1"/>
  <c r="P145" i="1"/>
  <c r="P146" i="1"/>
  <c r="P147" i="1"/>
  <c r="K35" i="34"/>
  <c r="L35" i="34"/>
  <c r="M35" i="34"/>
  <c r="N35" i="34"/>
  <c r="O35" i="34"/>
  <c r="P35" i="34"/>
  <c r="K36" i="34"/>
  <c r="L36" i="34"/>
  <c r="M36" i="34"/>
  <c r="N36" i="34"/>
  <c r="O36" i="34"/>
  <c r="P36" i="34"/>
  <c r="K37" i="34"/>
  <c r="L37" i="34"/>
  <c r="M37" i="34"/>
  <c r="N37" i="34"/>
  <c r="Q37" i="34" s="1"/>
  <c r="O37" i="34"/>
  <c r="P37" i="34"/>
  <c r="K38" i="34"/>
  <c r="L38" i="34"/>
  <c r="M38" i="34"/>
  <c r="N38" i="34"/>
  <c r="O38" i="34"/>
  <c r="P38" i="34"/>
  <c r="K39" i="34"/>
  <c r="L39" i="34"/>
  <c r="L39" i="37" s="1"/>
  <c r="M39" i="34"/>
  <c r="N39" i="34"/>
  <c r="O39" i="34"/>
  <c r="K35" i="35"/>
  <c r="L35" i="35"/>
  <c r="L35" i="37"/>
  <c r="M35" i="35"/>
  <c r="N35" i="35"/>
  <c r="O35" i="35"/>
  <c r="P35" i="35"/>
  <c r="K36" i="35"/>
  <c r="L36" i="35"/>
  <c r="M36" i="35"/>
  <c r="M36" i="37"/>
  <c r="N36" i="35"/>
  <c r="O36" i="35"/>
  <c r="P36" i="35"/>
  <c r="K37" i="35"/>
  <c r="L37" i="35"/>
  <c r="M37" i="35"/>
  <c r="N37" i="35"/>
  <c r="N37" i="37"/>
  <c r="O37" i="35"/>
  <c r="P37" i="35"/>
  <c r="K38" i="35"/>
  <c r="L38" i="35"/>
  <c r="M38" i="35"/>
  <c r="N38" i="35"/>
  <c r="O38" i="35"/>
  <c r="O38" i="37"/>
  <c r="P38" i="35"/>
  <c r="K39" i="35"/>
  <c r="L39" i="35"/>
  <c r="M39" i="35"/>
  <c r="N39" i="35"/>
  <c r="O39" i="35"/>
  <c r="P39" i="35"/>
  <c r="P39" i="37"/>
  <c r="K26" i="34"/>
  <c r="L26" i="34"/>
  <c r="M26" i="34"/>
  <c r="N26" i="34"/>
  <c r="O26" i="34"/>
  <c r="P26" i="34"/>
  <c r="K27" i="34"/>
  <c r="L27" i="34"/>
  <c r="S27" i="34" s="1"/>
  <c r="M27" i="34"/>
  <c r="N27" i="34"/>
  <c r="O27" i="34"/>
  <c r="P27" i="34"/>
  <c r="K28" i="34"/>
  <c r="L28" i="34"/>
  <c r="M28" i="34"/>
  <c r="N28" i="34"/>
  <c r="O28" i="34"/>
  <c r="P28" i="34"/>
  <c r="K29" i="34"/>
  <c r="L29" i="34"/>
  <c r="M29" i="34"/>
  <c r="N29" i="34"/>
  <c r="O29" i="34"/>
  <c r="S29" i="34" s="1"/>
  <c r="P29" i="34"/>
  <c r="K30" i="34"/>
  <c r="L30" i="34"/>
  <c r="M30" i="34"/>
  <c r="N30" i="34"/>
  <c r="O30" i="34"/>
  <c r="P30" i="34"/>
  <c r="K31" i="34"/>
  <c r="L31" i="34"/>
  <c r="M31" i="34"/>
  <c r="M31" i="37"/>
  <c r="N31" i="34"/>
  <c r="O31" i="34"/>
  <c r="P31" i="34"/>
  <c r="K32" i="34"/>
  <c r="L32" i="34"/>
  <c r="M32" i="34"/>
  <c r="N32" i="34"/>
  <c r="N32" i="37"/>
  <c r="O32" i="34"/>
  <c r="P32" i="34"/>
  <c r="K33" i="34"/>
  <c r="L33" i="34"/>
  <c r="M33" i="34"/>
  <c r="N33" i="34"/>
  <c r="O33" i="34"/>
  <c r="P33" i="34"/>
  <c r="K34" i="34"/>
  <c r="L34" i="34"/>
  <c r="M34" i="34"/>
  <c r="N34" i="34"/>
  <c r="O34" i="34"/>
  <c r="P34" i="34"/>
  <c r="K25" i="34"/>
  <c r="L25" i="34"/>
  <c r="M25" i="34"/>
  <c r="N25" i="34"/>
  <c r="O25" i="34"/>
  <c r="P25" i="34"/>
  <c r="K26" i="35"/>
  <c r="L26" i="35"/>
  <c r="M26" i="35"/>
  <c r="N26" i="35"/>
  <c r="O26" i="35"/>
  <c r="P26" i="35"/>
  <c r="K27" i="35"/>
  <c r="L27" i="35"/>
  <c r="M27" i="35"/>
  <c r="N27" i="35"/>
  <c r="O27" i="35"/>
  <c r="P27" i="35"/>
  <c r="K28" i="35"/>
  <c r="L28" i="35"/>
  <c r="M28" i="35"/>
  <c r="N28" i="35"/>
  <c r="O28" i="35"/>
  <c r="O28" i="37"/>
  <c r="P28" i="35"/>
  <c r="K29" i="35"/>
  <c r="L29" i="35"/>
  <c r="M29" i="35"/>
  <c r="N29" i="35"/>
  <c r="O29" i="35"/>
  <c r="P29" i="35"/>
  <c r="K30" i="35"/>
  <c r="L30" i="35"/>
  <c r="Q30" i="35"/>
  <c r="M30" i="35"/>
  <c r="M30" i="37" s="1"/>
  <c r="N30" i="35"/>
  <c r="O30" i="35"/>
  <c r="P30" i="35"/>
  <c r="K31" i="35"/>
  <c r="L31" i="35"/>
  <c r="M31" i="35"/>
  <c r="N31" i="35"/>
  <c r="O31" i="35"/>
  <c r="P31" i="35"/>
  <c r="K32" i="35"/>
  <c r="L32" i="35"/>
  <c r="L32" i="37" s="1"/>
  <c r="M32" i="35"/>
  <c r="N32" i="35"/>
  <c r="O32" i="35"/>
  <c r="P32" i="35"/>
  <c r="K33" i="35"/>
  <c r="L33" i="35"/>
  <c r="M33" i="35"/>
  <c r="N33" i="35"/>
  <c r="O33" i="35"/>
  <c r="P33" i="35"/>
  <c r="K34" i="35"/>
  <c r="L34" i="35"/>
  <c r="L34" i="37" s="1"/>
  <c r="M34" i="35"/>
  <c r="N34" i="35"/>
  <c r="O34" i="35"/>
  <c r="P34" i="35"/>
  <c r="P34" i="37"/>
  <c r="K25" i="35"/>
  <c r="L25" i="35"/>
  <c r="M25" i="35"/>
  <c r="N25" i="35"/>
  <c r="N25" i="37"/>
  <c r="O25" i="35"/>
  <c r="P25" i="35"/>
  <c r="K48" i="35"/>
  <c r="K47" i="37" s="1"/>
  <c r="L48" i="35"/>
  <c r="M48" i="35"/>
  <c r="N48" i="35"/>
  <c r="N47" i="37"/>
  <c r="O48" i="35"/>
  <c r="P48" i="35"/>
  <c r="K47" i="35"/>
  <c r="L47" i="35"/>
  <c r="M47" i="35"/>
  <c r="M46" i="37" s="1"/>
  <c r="N47" i="35"/>
  <c r="O47" i="35"/>
  <c r="P47" i="35"/>
  <c r="K46" i="35"/>
  <c r="L46" i="35"/>
  <c r="M46" i="35"/>
  <c r="N46" i="35"/>
  <c r="O46" i="35"/>
  <c r="P46" i="35"/>
  <c r="K45" i="35"/>
  <c r="L45" i="35"/>
  <c r="M45" i="35"/>
  <c r="N45" i="35"/>
  <c r="O45" i="35"/>
  <c r="P45" i="35"/>
  <c r="K44" i="35"/>
  <c r="Q44" i="35"/>
  <c r="L44" i="35"/>
  <c r="M44" i="35"/>
  <c r="N44" i="35"/>
  <c r="O44" i="35"/>
  <c r="P44" i="35"/>
  <c r="K43" i="35"/>
  <c r="L43" i="35"/>
  <c r="M43" i="35"/>
  <c r="N43" i="35"/>
  <c r="O43" i="35"/>
  <c r="P43" i="35"/>
  <c r="K42" i="35"/>
  <c r="L42" i="35"/>
  <c r="M42" i="35"/>
  <c r="N42" i="35"/>
  <c r="O42" i="35"/>
  <c r="P42" i="35"/>
  <c r="K40" i="35"/>
  <c r="L40" i="35"/>
  <c r="M40" i="35"/>
  <c r="N40" i="35"/>
  <c r="O40" i="35"/>
  <c r="P40" i="35"/>
  <c r="Q169" i="35"/>
  <c r="K23" i="35"/>
  <c r="L23" i="35"/>
  <c r="M23" i="35"/>
  <c r="N23" i="35"/>
  <c r="O23" i="35"/>
  <c r="P23" i="35"/>
  <c r="K22" i="35"/>
  <c r="L22" i="35"/>
  <c r="M22" i="35"/>
  <c r="N22" i="35"/>
  <c r="O22" i="35"/>
  <c r="P22" i="35"/>
  <c r="O172" i="33"/>
  <c r="Q170" i="33"/>
  <c r="O178" i="37" s="1"/>
  <c r="Q168" i="33"/>
  <c r="H184" i="1" s="1"/>
  <c r="R168" i="33"/>
  <c r="Q167" i="33"/>
  <c r="R167" i="33" s="1"/>
  <c r="P87" i="34"/>
  <c r="P86" i="37"/>
  <c r="P86" i="34"/>
  <c r="P85" i="34"/>
  <c r="P84" i="34"/>
  <c r="P83" i="34"/>
  <c r="P82" i="34"/>
  <c r="P81" i="37" s="1"/>
  <c r="P81" i="34"/>
  <c r="P80" i="34"/>
  <c r="P79" i="34"/>
  <c r="P78" i="34"/>
  <c r="P77" i="34"/>
  <c r="D76" i="34"/>
  <c r="L76" i="34" s="1"/>
  <c r="D75" i="34"/>
  <c r="L75" i="34"/>
  <c r="P74" i="34"/>
  <c r="P73" i="34"/>
  <c r="P72" i="34"/>
  <c r="P71" i="34"/>
  <c r="P70" i="34"/>
  <c r="P69" i="34"/>
  <c r="P68" i="34"/>
  <c r="P67" i="34"/>
  <c r="P66" i="34"/>
  <c r="P65" i="34"/>
  <c r="P64" i="34"/>
  <c r="P63" i="34"/>
  <c r="P62" i="34"/>
  <c r="P61" i="34"/>
  <c r="P58" i="34"/>
  <c r="P59" i="34"/>
  <c r="P60" i="34"/>
  <c r="M50" i="34"/>
  <c r="M49" i="37"/>
  <c r="N50" i="34"/>
  <c r="O50" i="34"/>
  <c r="M51" i="34"/>
  <c r="M50" i="37"/>
  <c r="N51" i="34"/>
  <c r="O51" i="34"/>
  <c r="M58" i="34"/>
  <c r="M57" i="37"/>
  <c r="N58" i="34"/>
  <c r="N57" i="37" s="1"/>
  <c r="O58" i="34"/>
  <c r="M59" i="34"/>
  <c r="M58" i="37"/>
  <c r="N59" i="34"/>
  <c r="O59" i="34"/>
  <c r="M74" i="34"/>
  <c r="N74" i="34"/>
  <c r="O74" i="34"/>
  <c r="M77" i="34"/>
  <c r="O77" i="34"/>
  <c r="M82" i="34"/>
  <c r="N82" i="34"/>
  <c r="O82" i="34"/>
  <c r="M22" i="34"/>
  <c r="N22" i="34"/>
  <c r="Q22" i="34"/>
  <c r="O22" i="34"/>
  <c r="P22" i="34"/>
  <c r="M23" i="34"/>
  <c r="N23" i="34"/>
  <c r="O23" i="34"/>
  <c r="P23" i="34"/>
  <c r="M24" i="34"/>
  <c r="N24" i="34"/>
  <c r="O24" i="34"/>
  <c r="P24" i="34"/>
  <c r="M40" i="34"/>
  <c r="N40" i="34"/>
  <c r="O40" i="34"/>
  <c r="P40" i="34"/>
  <c r="M42" i="34"/>
  <c r="N42" i="34"/>
  <c r="O42" i="34"/>
  <c r="P42" i="34"/>
  <c r="M43" i="34"/>
  <c r="N43" i="34"/>
  <c r="N42" i="37" s="1"/>
  <c r="O43" i="34"/>
  <c r="P43" i="34"/>
  <c r="M44" i="34"/>
  <c r="N44" i="34"/>
  <c r="O44" i="34"/>
  <c r="P44" i="34"/>
  <c r="P43" i="37"/>
  <c r="M45" i="34"/>
  <c r="N45" i="34"/>
  <c r="O45" i="34"/>
  <c r="P45" i="34"/>
  <c r="M46" i="34"/>
  <c r="M45" i="37" s="1"/>
  <c r="N46" i="34"/>
  <c r="O46" i="34"/>
  <c r="P46" i="34"/>
  <c r="M47" i="34"/>
  <c r="N47" i="34"/>
  <c r="O47" i="34"/>
  <c r="P47" i="34"/>
  <c r="M48" i="34"/>
  <c r="N48" i="34"/>
  <c r="O48" i="34"/>
  <c r="O47" i="37" s="1"/>
  <c r="P48" i="34"/>
  <c r="M52" i="34"/>
  <c r="M51" i="37"/>
  <c r="N52" i="34"/>
  <c r="N51" i="37"/>
  <c r="O52" i="34"/>
  <c r="M53" i="34"/>
  <c r="M52" i="37"/>
  <c r="N53" i="34"/>
  <c r="O53" i="34"/>
  <c r="M54" i="34"/>
  <c r="N54" i="34"/>
  <c r="O54" i="34"/>
  <c r="M55" i="34"/>
  <c r="M54" i="37" s="1"/>
  <c r="N55" i="34"/>
  <c r="O55" i="34"/>
  <c r="M56" i="34"/>
  <c r="M55" i="37"/>
  <c r="N56" i="34"/>
  <c r="O56" i="34"/>
  <c r="M60" i="34"/>
  <c r="M59" i="37" s="1"/>
  <c r="N60" i="34"/>
  <c r="O60" i="34"/>
  <c r="M61" i="34"/>
  <c r="M60" i="37"/>
  <c r="N61" i="34"/>
  <c r="O61" i="34"/>
  <c r="O60" i="37"/>
  <c r="M62" i="34"/>
  <c r="M61" i="37"/>
  <c r="O62" i="34"/>
  <c r="M63" i="34"/>
  <c r="M62" i="37"/>
  <c r="N63" i="34"/>
  <c r="O63" i="34"/>
  <c r="M64" i="34"/>
  <c r="M63" i="37" s="1"/>
  <c r="N64" i="34"/>
  <c r="O64" i="34"/>
  <c r="M65" i="34"/>
  <c r="M64" i="37"/>
  <c r="N65" i="34"/>
  <c r="O65" i="34"/>
  <c r="M66" i="34"/>
  <c r="M65" i="37" s="1"/>
  <c r="N66" i="34"/>
  <c r="N65" i="37" s="1"/>
  <c r="O66" i="34"/>
  <c r="O65" i="37"/>
  <c r="M67" i="34"/>
  <c r="M66" i="37" s="1"/>
  <c r="N67" i="34"/>
  <c r="N66" i="37"/>
  <c r="O67" i="34"/>
  <c r="O66" i="37" s="1"/>
  <c r="M68" i="34"/>
  <c r="M67" i="37"/>
  <c r="N68" i="34"/>
  <c r="O68" i="34"/>
  <c r="M69" i="34"/>
  <c r="M68" i="37"/>
  <c r="N69" i="34"/>
  <c r="O69" i="34"/>
  <c r="M70" i="34"/>
  <c r="N70" i="34"/>
  <c r="O70" i="34"/>
  <c r="M71" i="34"/>
  <c r="N71" i="34"/>
  <c r="O71" i="34"/>
  <c r="Q71" i="34" s="1"/>
  <c r="M72" i="34"/>
  <c r="N72" i="34"/>
  <c r="O72" i="34"/>
  <c r="M73" i="34"/>
  <c r="N73" i="34"/>
  <c r="O73" i="34"/>
  <c r="M78" i="34"/>
  <c r="M77" i="37"/>
  <c r="N78" i="34"/>
  <c r="O78" i="34"/>
  <c r="M79" i="34"/>
  <c r="N79" i="34"/>
  <c r="O79" i="34"/>
  <c r="M80" i="34"/>
  <c r="N80" i="34"/>
  <c r="O80" i="34"/>
  <c r="O79" i="37" s="1"/>
  <c r="Q80" i="34"/>
  <c r="N81" i="34"/>
  <c r="O81" i="34"/>
  <c r="M87" i="34"/>
  <c r="N87" i="34"/>
  <c r="O87" i="34"/>
  <c r="M93" i="34"/>
  <c r="N93" i="34"/>
  <c r="O93" i="34"/>
  <c r="M94" i="34"/>
  <c r="N94" i="34"/>
  <c r="O94" i="34"/>
  <c r="M95" i="34"/>
  <c r="N95" i="34"/>
  <c r="O95" i="34"/>
  <c r="M96" i="34"/>
  <c r="N96" i="34"/>
  <c r="O96" i="34"/>
  <c r="M97" i="34"/>
  <c r="N97" i="34"/>
  <c r="O97" i="34"/>
  <c r="M98" i="34"/>
  <c r="N98" i="34"/>
  <c r="O98" i="34"/>
  <c r="M99" i="34"/>
  <c r="N99" i="34"/>
  <c r="O99" i="34"/>
  <c r="M100" i="34"/>
  <c r="N100" i="34"/>
  <c r="O100" i="34"/>
  <c r="M101" i="34"/>
  <c r="N101" i="34"/>
  <c r="O101" i="34"/>
  <c r="M102" i="34"/>
  <c r="N102" i="34"/>
  <c r="O102" i="34"/>
  <c r="M103" i="34"/>
  <c r="N103" i="34"/>
  <c r="O103" i="34"/>
  <c r="M104" i="34"/>
  <c r="N104" i="34"/>
  <c r="O104" i="34"/>
  <c r="M105" i="34"/>
  <c r="N105" i="34"/>
  <c r="O105" i="34"/>
  <c r="M106" i="34"/>
  <c r="N106" i="34"/>
  <c r="O106" i="34"/>
  <c r="M108" i="34"/>
  <c r="N108" i="34"/>
  <c r="O108" i="34"/>
  <c r="M109" i="34"/>
  <c r="N109" i="34"/>
  <c r="O109" i="34"/>
  <c r="M110" i="34"/>
  <c r="N110" i="34"/>
  <c r="O110" i="34"/>
  <c r="M111" i="34"/>
  <c r="N111" i="34"/>
  <c r="O111" i="34"/>
  <c r="M112" i="34"/>
  <c r="N112" i="34"/>
  <c r="O112" i="34"/>
  <c r="M113" i="34"/>
  <c r="N113" i="34"/>
  <c r="O113" i="34"/>
  <c r="M114" i="34"/>
  <c r="N114" i="34"/>
  <c r="O114" i="34"/>
  <c r="M115" i="34"/>
  <c r="N115" i="34"/>
  <c r="O115" i="34"/>
  <c r="M116" i="34"/>
  <c r="N116" i="34"/>
  <c r="O116" i="34"/>
  <c r="M117" i="34"/>
  <c r="N117" i="34"/>
  <c r="O117" i="34"/>
  <c r="Q117" i="34" s="1"/>
  <c r="M119" i="34"/>
  <c r="N119" i="34"/>
  <c r="O119" i="34"/>
  <c r="M120" i="34"/>
  <c r="N120" i="34"/>
  <c r="O120" i="34"/>
  <c r="M121" i="34"/>
  <c r="M120" i="37" s="1"/>
  <c r="Q120" i="37" s="1"/>
  <c r="N121" i="34"/>
  <c r="O121" i="34"/>
  <c r="M122" i="34"/>
  <c r="N122" i="34"/>
  <c r="Q122" i="34" s="1"/>
  <c r="O122" i="34"/>
  <c r="M123" i="34"/>
  <c r="N123" i="34"/>
  <c r="O123" i="34"/>
  <c r="O122" i="37" s="1"/>
  <c r="M124" i="34"/>
  <c r="N124" i="34"/>
  <c r="O124" i="34"/>
  <c r="M125" i="34"/>
  <c r="N125" i="34"/>
  <c r="O125" i="34"/>
  <c r="M126" i="34"/>
  <c r="N126" i="34"/>
  <c r="O126" i="34"/>
  <c r="M127" i="34"/>
  <c r="N127" i="34"/>
  <c r="O127" i="34"/>
  <c r="M128" i="34"/>
  <c r="N128" i="34"/>
  <c r="O128" i="34"/>
  <c r="M129" i="34"/>
  <c r="N129" i="34"/>
  <c r="N128" i="37"/>
  <c r="O129" i="34"/>
  <c r="M130" i="34"/>
  <c r="N130" i="34"/>
  <c r="O130" i="34"/>
  <c r="M131" i="34"/>
  <c r="N131" i="34"/>
  <c r="O131" i="34"/>
  <c r="M132" i="34"/>
  <c r="N132" i="34"/>
  <c r="N131" i="37" s="1"/>
  <c r="O132" i="34"/>
  <c r="M133" i="34"/>
  <c r="N133" i="34"/>
  <c r="O133" i="34"/>
  <c r="O132" i="37"/>
  <c r="Q132" i="37" s="1"/>
  <c r="M134" i="34"/>
  <c r="N134" i="34"/>
  <c r="O134" i="34"/>
  <c r="Q134" i="34" s="1"/>
  <c r="M135" i="34"/>
  <c r="N135" i="34"/>
  <c r="O135" i="34"/>
  <c r="M136" i="34"/>
  <c r="N136" i="34"/>
  <c r="O136" i="34"/>
  <c r="M137" i="34"/>
  <c r="N137" i="34"/>
  <c r="Q137" i="34" s="1"/>
  <c r="O137" i="34"/>
  <c r="M138" i="34"/>
  <c r="N138" i="34"/>
  <c r="O138" i="34"/>
  <c r="M140" i="34"/>
  <c r="Q140" i="34" s="1"/>
  <c r="N140" i="34"/>
  <c r="O140" i="34"/>
  <c r="M141" i="34"/>
  <c r="Q141" i="34" s="1"/>
  <c r="N141" i="34"/>
  <c r="O141" i="34"/>
  <c r="M142" i="34"/>
  <c r="N142" i="34"/>
  <c r="O142" i="34"/>
  <c r="Q142" i="34" s="1"/>
  <c r="M143" i="34"/>
  <c r="N143" i="34"/>
  <c r="O143" i="34"/>
  <c r="M144" i="34"/>
  <c r="N144" i="34"/>
  <c r="O144" i="34"/>
  <c r="M145" i="34"/>
  <c r="N145" i="34"/>
  <c r="Q145" i="34" s="1"/>
  <c r="O145" i="34"/>
  <c r="M147" i="34"/>
  <c r="N147" i="34"/>
  <c r="O147" i="34"/>
  <c r="M148" i="34"/>
  <c r="N148" i="34"/>
  <c r="O148" i="34"/>
  <c r="M149" i="34"/>
  <c r="N149" i="34"/>
  <c r="O149" i="34"/>
  <c r="M150" i="34"/>
  <c r="N150" i="34"/>
  <c r="O150" i="34"/>
  <c r="M151" i="34"/>
  <c r="N151" i="34"/>
  <c r="O151" i="34"/>
  <c r="M153" i="34"/>
  <c r="N153" i="34"/>
  <c r="O153" i="34"/>
  <c r="M154" i="34"/>
  <c r="M153" i="37" s="1"/>
  <c r="N154" i="34"/>
  <c r="O154" i="34"/>
  <c r="M155" i="34"/>
  <c r="N155" i="34"/>
  <c r="O155" i="34"/>
  <c r="M156" i="34"/>
  <c r="N156" i="34"/>
  <c r="O156" i="34"/>
  <c r="M157" i="34"/>
  <c r="M156" i="37" s="1"/>
  <c r="N157" i="34"/>
  <c r="O157" i="34"/>
  <c r="Q157" i="34" s="1"/>
  <c r="M158" i="34"/>
  <c r="N158" i="34"/>
  <c r="O158" i="34"/>
  <c r="K158" i="34"/>
  <c r="L158" i="34"/>
  <c r="K157" i="34"/>
  <c r="L157" i="34"/>
  <c r="K156" i="34"/>
  <c r="L156" i="34"/>
  <c r="K155" i="34"/>
  <c r="L155" i="34"/>
  <c r="K154" i="34"/>
  <c r="L154" i="34"/>
  <c r="Q154" i="34"/>
  <c r="K153" i="34"/>
  <c r="Q153" i="34" s="1"/>
  <c r="L153" i="34"/>
  <c r="K151" i="34"/>
  <c r="L151" i="34"/>
  <c r="K150" i="34"/>
  <c r="L150" i="34"/>
  <c r="Q150" i="34" s="1"/>
  <c r="K149" i="34"/>
  <c r="L149" i="34"/>
  <c r="K148" i="34"/>
  <c r="Q148" i="34" s="1"/>
  <c r="L148" i="34"/>
  <c r="K147" i="34"/>
  <c r="L147" i="34"/>
  <c r="K145" i="34"/>
  <c r="L145" i="34"/>
  <c r="K144" i="34"/>
  <c r="L144" i="34"/>
  <c r="K143" i="34"/>
  <c r="L143" i="34"/>
  <c r="K142" i="34"/>
  <c r="L142" i="34"/>
  <c r="K141" i="34"/>
  <c r="L141" i="34"/>
  <c r="K140" i="34"/>
  <c r="L140" i="34"/>
  <c r="K138" i="34"/>
  <c r="Q138" i="34" s="1"/>
  <c r="L138" i="34"/>
  <c r="K137" i="34"/>
  <c r="L137" i="34"/>
  <c r="K136" i="34"/>
  <c r="L136" i="34"/>
  <c r="K135" i="34"/>
  <c r="L135" i="34"/>
  <c r="K134" i="34"/>
  <c r="L134" i="34"/>
  <c r="K133" i="34"/>
  <c r="L133" i="34"/>
  <c r="K132" i="34"/>
  <c r="L132" i="34"/>
  <c r="K131" i="34"/>
  <c r="Q131" i="34" s="1"/>
  <c r="L131" i="34"/>
  <c r="K130" i="34"/>
  <c r="Q130" i="34" s="1"/>
  <c r="L130" i="34"/>
  <c r="K129" i="34"/>
  <c r="L129" i="34"/>
  <c r="K128" i="34"/>
  <c r="L128" i="34"/>
  <c r="K127" i="34"/>
  <c r="L127" i="34"/>
  <c r="K126" i="34"/>
  <c r="L126" i="34"/>
  <c r="K125" i="34"/>
  <c r="L125" i="34"/>
  <c r="K124" i="34"/>
  <c r="L124" i="34"/>
  <c r="K123" i="34"/>
  <c r="L123" i="34"/>
  <c r="K122" i="34"/>
  <c r="L122" i="34"/>
  <c r="K121" i="34"/>
  <c r="L121" i="34"/>
  <c r="K120" i="34"/>
  <c r="L120" i="34"/>
  <c r="L119" i="37" s="1"/>
  <c r="K119" i="34"/>
  <c r="L119" i="34"/>
  <c r="K117" i="34"/>
  <c r="L117" i="34"/>
  <c r="K116" i="34"/>
  <c r="L116" i="34"/>
  <c r="K115" i="34"/>
  <c r="L115" i="34"/>
  <c r="K114" i="34"/>
  <c r="L114" i="34"/>
  <c r="K113" i="34"/>
  <c r="L113" i="34"/>
  <c r="K112" i="34"/>
  <c r="L112" i="34"/>
  <c r="K111" i="34"/>
  <c r="Q111" i="34" s="1"/>
  <c r="L111" i="34"/>
  <c r="K110" i="34"/>
  <c r="L110" i="34"/>
  <c r="K109" i="34"/>
  <c r="L109" i="34"/>
  <c r="K108" i="34"/>
  <c r="Q108" i="34"/>
  <c r="L108" i="34"/>
  <c r="K106" i="34"/>
  <c r="L106" i="34"/>
  <c r="K105" i="34"/>
  <c r="Q105" i="34" s="1"/>
  <c r="L105" i="34"/>
  <c r="K104" i="34"/>
  <c r="L104" i="34"/>
  <c r="Q104" i="34" s="1"/>
  <c r="K103" i="34"/>
  <c r="L103" i="34"/>
  <c r="K102" i="34"/>
  <c r="Q102" i="34" s="1"/>
  <c r="L102" i="34"/>
  <c r="K101" i="34"/>
  <c r="L101" i="34"/>
  <c r="K100" i="34"/>
  <c r="L100" i="34"/>
  <c r="K99" i="34"/>
  <c r="L99" i="34"/>
  <c r="K98" i="34"/>
  <c r="L98" i="34"/>
  <c r="K97" i="34"/>
  <c r="L97" i="34"/>
  <c r="Q97" i="34"/>
  <c r="K96" i="34"/>
  <c r="L96" i="34"/>
  <c r="K95" i="34"/>
  <c r="L95" i="34"/>
  <c r="K94" i="34"/>
  <c r="L94" i="34"/>
  <c r="K93" i="34"/>
  <c r="L93" i="34"/>
  <c r="K87" i="34"/>
  <c r="L87" i="34"/>
  <c r="K82" i="34"/>
  <c r="L82" i="34"/>
  <c r="K81" i="34"/>
  <c r="L81" i="34"/>
  <c r="K80" i="34"/>
  <c r="L80" i="34"/>
  <c r="K79" i="34"/>
  <c r="L79" i="34"/>
  <c r="K78" i="34"/>
  <c r="L78" i="34"/>
  <c r="L77" i="37" s="1"/>
  <c r="K74" i="34"/>
  <c r="L74" i="34"/>
  <c r="K73" i="34"/>
  <c r="L73" i="34"/>
  <c r="K72" i="34"/>
  <c r="L72" i="34"/>
  <c r="K71" i="34"/>
  <c r="L71" i="34"/>
  <c r="K70" i="34"/>
  <c r="L70" i="34"/>
  <c r="K69" i="34"/>
  <c r="L69" i="34"/>
  <c r="K68" i="34"/>
  <c r="L68" i="34"/>
  <c r="Q68" i="34" s="1"/>
  <c r="K67" i="34"/>
  <c r="L67" i="34"/>
  <c r="K66" i="34"/>
  <c r="L66" i="34"/>
  <c r="K65" i="34"/>
  <c r="L65" i="34"/>
  <c r="K64" i="34"/>
  <c r="L64" i="34"/>
  <c r="K63" i="34"/>
  <c r="L63" i="34"/>
  <c r="K60" i="34"/>
  <c r="L60" i="34"/>
  <c r="K59" i="34"/>
  <c r="L59" i="34"/>
  <c r="L58" i="37" s="1"/>
  <c r="K58" i="34"/>
  <c r="L58" i="34"/>
  <c r="K56" i="34"/>
  <c r="L56" i="34"/>
  <c r="K55" i="34"/>
  <c r="L55" i="34"/>
  <c r="K54" i="34"/>
  <c r="Q54" i="34" s="1"/>
  <c r="L54" i="34"/>
  <c r="K53" i="34"/>
  <c r="L53" i="34"/>
  <c r="K52" i="34"/>
  <c r="L52" i="34"/>
  <c r="Q52" i="34" s="1"/>
  <c r="K51" i="34"/>
  <c r="L51" i="34"/>
  <c r="K50" i="34"/>
  <c r="L50" i="34"/>
  <c r="Q170" i="34"/>
  <c r="Q169" i="34"/>
  <c r="Q168" i="34"/>
  <c r="R168" i="34" s="1"/>
  <c r="Q167" i="34"/>
  <c r="K22" i="34"/>
  <c r="K23" i="34"/>
  <c r="K24" i="34"/>
  <c r="K40" i="34"/>
  <c r="K42" i="34"/>
  <c r="K43" i="34"/>
  <c r="K44" i="34"/>
  <c r="K45" i="34"/>
  <c r="K46" i="34"/>
  <c r="K47" i="34"/>
  <c r="K48" i="34"/>
  <c r="L22" i="34"/>
  <c r="L23" i="34"/>
  <c r="L24" i="34"/>
  <c r="L40" i="34"/>
  <c r="L42" i="34"/>
  <c r="L41" i="37" s="1"/>
  <c r="L43" i="34"/>
  <c r="L44" i="34"/>
  <c r="L45" i="34"/>
  <c r="L46" i="34"/>
  <c r="L47" i="34"/>
  <c r="Q47" i="34"/>
  <c r="L48" i="34"/>
  <c r="Q48" i="34" s="1"/>
  <c r="Q146" i="34"/>
  <c r="Q173" i="18"/>
  <c r="G13" i="28"/>
  <c r="N24" i="35"/>
  <c r="N50" i="35"/>
  <c r="N51" i="35"/>
  <c r="N52" i="35"/>
  <c r="N53" i="35"/>
  <c r="N52" i="37" s="1"/>
  <c r="N54" i="35"/>
  <c r="N55" i="35"/>
  <c r="N54" i="37" s="1"/>
  <c r="N56" i="35"/>
  <c r="N58" i="35"/>
  <c r="N59" i="35"/>
  <c r="N58" i="37" s="1"/>
  <c r="N60" i="35"/>
  <c r="N62" i="35"/>
  <c r="Q62" i="35" s="1"/>
  <c r="N63" i="35"/>
  <c r="N65" i="35"/>
  <c r="N68" i="35"/>
  <c r="Q68" i="35" s="1"/>
  <c r="N69" i="35"/>
  <c r="N70" i="35"/>
  <c r="N71" i="35"/>
  <c r="N72" i="35"/>
  <c r="N71" i="37" s="1"/>
  <c r="N73" i="35"/>
  <c r="N74" i="35"/>
  <c r="N78" i="35"/>
  <c r="N79" i="35"/>
  <c r="N80" i="35"/>
  <c r="N81" i="35"/>
  <c r="N80" i="37" s="1"/>
  <c r="N82" i="35"/>
  <c r="N87" i="35"/>
  <c r="N93" i="35"/>
  <c r="N94" i="35"/>
  <c r="N95" i="35"/>
  <c r="N96" i="35"/>
  <c r="N97" i="35"/>
  <c r="N98" i="35"/>
  <c r="N99" i="35"/>
  <c r="N100" i="35"/>
  <c r="N101" i="35"/>
  <c r="N102" i="35"/>
  <c r="N103" i="35"/>
  <c r="N104" i="35"/>
  <c r="N105" i="35"/>
  <c r="N106" i="35"/>
  <c r="N108" i="35"/>
  <c r="Q108" i="35" s="1"/>
  <c r="N109" i="35"/>
  <c r="N110" i="35"/>
  <c r="N111" i="35"/>
  <c r="N112" i="35"/>
  <c r="N113" i="35"/>
  <c r="N114" i="35"/>
  <c r="N115" i="35"/>
  <c r="N116" i="35"/>
  <c r="N117" i="35"/>
  <c r="N119" i="35"/>
  <c r="N120" i="35"/>
  <c r="N119" i="37" s="1"/>
  <c r="N121" i="35"/>
  <c r="N122" i="35"/>
  <c r="N123" i="35"/>
  <c r="N124" i="35"/>
  <c r="N123" i="37" s="1"/>
  <c r="N125" i="35"/>
  <c r="N126" i="35"/>
  <c r="N127" i="35"/>
  <c r="N126" i="37" s="1"/>
  <c r="N128" i="35"/>
  <c r="N129" i="35"/>
  <c r="N130" i="35"/>
  <c r="N129" i="37"/>
  <c r="N131" i="35"/>
  <c r="N132" i="35"/>
  <c r="N133" i="35"/>
  <c r="N134" i="35"/>
  <c r="N133" i="37" s="1"/>
  <c r="N135" i="35"/>
  <c r="N134" i="37"/>
  <c r="N136" i="35"/>
  <c r="N137" i="35"/>
  <c r="N138" i="35"/>
  <c r="N140" i="35"/>
  <c r="N141" i="35"/>
  <c r="Q141" i="35" s="1"/>
  <c r="N142" i="35"/>
  <c r="N143" i="35"/>
  <c r="N144" i="35"/>
  <c r="N145" i="35"/>
  <c r="N147" i="35"/>
  <c r="N148" i="35"/>
  <c r="N149" i="35"/>
  <c r="N148" i="37" s="1"/>
  <c r="N150" i="35"/>
  <c r="N151" i="35"/>
  <c r="N153" i="35"/>
  <c r="N154" i="35"/>
  <c r="N155" i="35"/>
  <c r="N156" i="35"/>
  <c r="N157" i="35"/>
  <c r="N156" i="37" s="1"/>
  <c r="N158" i="35"/>
  <c r="N157" i="37" s="1"/>
  <c r="N172" i="35"/>
  <c r="M24" i="35"/>
  <c r="Q24" i="35" s="1"/>
  <c r="M70" i="35"/>
  <c r="M71" i="35"/>
  <c r="M72" i="35"/>
  <c r="M73" i="35"/>
  <c r="M74" i="35"/>
  <c r="M78" i="35"/>
  <c r="M79" i="35"/>
  <c r="M80" i="35"/>
  <c r="M79" i="37" s="1"/>
  <c r="M81" i="35"/>
  <c r="M80" i="37"/>
  <c r="M82" i="35"/>
  <c r="M87" i="35"/>
  <c r="M93" i="35"/>
  <c r="M94" i="35"/>
  <c r="M95" i="35"/>
  <c r="M96" i="35"/>
  <c r="S95" i="35"/>
  <c r="M97" i="35"/>
  <c r="M98" i="35"/>
  <c r="M99" i="35"/>
  <c r="M100" i="35"/>
  <c r="M101" i="35"/>
  <c r="M102" i="35"/>
  <c r="M103" i="35"/>
  <c r="Q103" i="35" s="1"/>
  <c r="M104" i="35"/>
  <c r="M105" i="35"/>
  <c r="M106" i="35"/>
  <c r="M108" i="35"/>
  <c r="M109" i="35"/>
  <c r="M110" i="35"/>
  <c r="M111" i="35"/>
  <c r="Q111" i="35" s="1"/>
  <c r="M112" i="35"/>
  <c r="M113" i="35"/>
  <c r="M114" i="35"/>
  <c r="M115" i="35"/>
  <c r="M116" i="35"/>
  <c r="M117" i="35"/>
  <c r="M119" i="35"/>
  <c r="M118" i="37" s="1"/>
  <c r="M120" i="35"/>
  <c r="M119" i="37"/>
  <c r="M121" i="35"/>
  <c r="M122" i="35"/>
  <c r="M121" i="37" s="1"/>
  <c r="M123" i="35"/>
  <c r="M122" i="37" s="1"/>
  <c r="M124" i="35"/>
  <c r="M125" i="35"/>
  <c r="M124" i="37"/>
  <c r="M126" i="35"/>
  <c r="M127" i="35"/>
  <c r="M128" i="35"/>
  <c r="M129" i="35"/>
  <c r="M130" i="35"/>
  <c r="M129" i="37"/>
  <c r="M131" i="35"/>
  <c r="Q131" i="35" s="1"/>
  <c r="M130" i="37"/>
  <c r="M133" i="35"/>
  <c r="M134" i="35"/>
  <c r="M135" i="35"/>
  <c r="M134" i="37" s="1"/>
  <c r="M136" i="35"/>
  <c r="M137" i="35"/>
  <c r="M138" i="35"/>
  <c r="M140" i="35"/>
  <c r="Q140" i="35" s="1"/>
  <c r="M141" i="35"/>
  <c r="M142" i="35"/>
  <c r="M143" i="35"/>
  <c r="M144" i="35"/>
  <c r="M145" i="35"/>
  <c r="M147" i="35"/>
  <c r="M146" i="37" s="1"/>
  <c r="M148" i="35"/>
  <c r="M149" i="35"/>
  <c r="M150" i="35"/>
  <c r="M151" i="35"/>
  <c r="M150" i="37"/>
  <c r="M153" i="35"/>
  <c r="M155" i="35"/>
  <c r="M154" i="37"/>
  <c r="M156" i="35"/>
  <c r="Q156" i="35" s="1"/>
  <c r="M157" i="35"/>
  <c r="M158" i="35"/>
  <c r="M172" i="35"/>
  <c r="O24" i="35"/>
  <c r="O24" i="37" s="1"/>
  <c r="O50" i="35"/>
  <c r="O51" i="35"/>
  <c r="O52" i="35"/>
  <c r="O51" i="37" s="1"/>
  <c r="O53" i="35"/>
  <c r="O52" i="37"/>
  <c r="O54" i="35"/>
  <c r="O53" i="37" s="1"/>
  <c r="O55" i="35"/>
  <c r="O54" i="37" s="1"/>
  <c r="O56" i="35"/>
  <c r="O55" i="37"/>
  <c r="O58" i="35"/>
  <c r="O57" i="37" s="1"/>
  <c r="O59" i="35"/>
  <c r="O58" i="37"/>
  <c r="O60" i="35"/>
  <c r="O62" i="35"/>
  <c r="O63" i="35"/>
  <c r="O64" i="35"/>
  <c r="O65" i="35"/>
  <c r="O67" i="35"/>
  <c r="O68" i="35"/>
  <c r="O69" i="35"/>
  <c r="O68" i="37" s="1"/>
  <c r="O70" i="35"/>
  <c r="O69" i="37"/>
  <c r="O71" i="35"/>
  <c r="O72" i="35"/>
  <c r="O73" i="35"/>
  <c r="O74" i="35"/>
  <c r="O78" i="35"/>
  <c r="O77" i="37" s="1"/>
  <c r="O79" i="35"/>
  <c r="O80" i="35"/>
  <c r="O81" i="35"/>
  <c r="Q81" i="35" s="1"/>
  <c r="O82" i="35"/>
  <c r="O87" i="35"/>
  <c r="O86" i="37" s="1"/>
  <c r="O93" i="35"/>
  <c r="O94" i="35"/>
  <c r="O95" i="35"/>
  <c r="O96" i="35"/>
  <c r="O97" i="35"/>
  <c r="O98" i="35"/>
  <c r="O99" i="35"/>
  <c r="O100" i="35"/>
  <c r="O101" i="35"/>
  <c r="O102" i="35"/>
  <c r="O103" i="35"/>
  <c r="O104" i="35"/>
  <c r="O105" i="35"/>
  <c r="O106" i="35"/>
  <c r="O108" i="35"/>
  <c r="O109" i="35"/>
  <c r="O110" i="35"/>
  <c r="O111" i="35"/>
  <c r="O112" i="35"/>
  <c r="O113" i="35"/>
  <c r="O114" i="35"/>
  <c r="O115" i="35"/>
  <c r="O116" i="35"/>
  <c r="O117" i="35"/>
  <c r="O119" i="35"/>
  <c r="O120" i="35"/>
  <c r="O119" i="37"/>
  <c r="O121" i="35"/>
  <c r="O120" i="37" s="1"/>
  <c r="O122" i="35"/>
  <c r="O121" i="37" s="1"/>
  <c r="O123" i="35"/>
  <c r="O124" i="35"/>
  <c r="O125" i="35"/>
  <c r="O124" i="37" s="1"/>
  <c r="O126" i="35"/>
  <c r="O125" i="37" s="1"/>
  <c r="O127" i="35"/>
  <c r="O128" i="35"/>
  <c r="O127" i="37" s="1"/>
  <c r="O129" i="35"/>
  <c r="O130" i="35"/>
  <c r="O131" i="35"/>
  <c r="O132" i="35"/>
  <c r="O131" i="37"/>
  <c r="O133" i="35"/>
  <c r="O134" i="35"/>
  <c r="O135" i="35"/>
  <c r="O136" i="35"/>
  <c r="O137" i="35"/>
  <c r="O138" i="35"/>
  <c r="O140" i="35"/>
  <c r="O141" i="35"/>
  <c r="O142" i="35"/>
  <c r="O143" i="35"/>
  <c r="O144" i="35"/>
  <c r="O145" i="35"/>
  <c r="O147" i="35"/>
  <c r="O148" i="35"/>
  <c r="O149" i="35"/>
  <c r="O150" i="35"/>
  <c r="O151" i="35"/>
  <c r="O150" i="37" s="1"/>
  <c r="O153" i="35"/>
  <c r="O154" i="35"/>
  <c r="O155" i="35"/>
  <c r="O157" i="35"/>
  <c r="O158" i="35"/>
  <c r="O157" i="37" s="1"/>
  <c r="O172" i="35"/>
  <c r="L24" i="35"/>
  <c r="L50" i="35"/>
  <c r="L49" i="37"/>
  <c r="L51" i="35"/>
  <c r="L50" i="37" s="1"/>
  <c r="L52" i="35"/>
  <c r="L53" i="35"/>
  <c r="L54" i="35"/>
  <c r="L53" i="37"/>
  <c r="L55" i="35"/>
  <c r="L56" i="35"/>
  <c r="L58" i="35"/>
  <c r="L59" i="35"/>
  <c r="L60" i="35"/>
  <c r="L59" i="37"/>
  <c r="L63" i="35"/>
  <c r="L64" i="35"/>
  <c r="L65" i="35"/>
  <c r="L66" i="35"/>
  <c r="L67" i="35"/>
  <c r="L68" i="35"/>
  <c r="L69" i="35"/>
  <c r="L68" i="37" s="1"/>
  <c r="L70" i="35"/>
  <c r="L71" i="35"/>
  <c r="L72" i="35"/>
  <c r="L73" i="35"/>
  <c r="L74" i="35"/>
  <c r="L78" i="35"/>
  <c r="L79" i="35"/>
  <c r="L78" i="37" s="1"/>
  <c r="L80" i="35"/>
  <c r="Q80" i="35" s="1"/>
  <c r="L79" i="37"/>
  <c r="L81" i="35"/>
  <c r="L80" i="37"/>
  <c r="L82" i="35"/>
  <c r="L87" i="35"/>
  <c r="L86" i="37" s="1"/>
  <c r="L93" i="35"/>
  <c r="L94" i="35"/>
  <c r="L95" i="35"/>
  <c r="Q95" i="35" s="1"/>
  <c r="L96" i="35"/>
  <c r="L97" i="35"/>
  <c r="L98" i="35"/>
  <c r="L99" i="35"/>
  <c r="L100" i="35"/>
  <c r="L101" i="35"/>
  <c r="L102" i="35"/>
  <c r="L103" i="35"/>
  <c r="L104" i="35"/>
  <c r="L105" i="35"/>
  <c r="L106" i="35"/>
  <c r="L108" i="35"/>
  <c r="L109" i="35"/>
  <c r="L110" i="35"/>
  <c r="L111" i="35"/>
  <c r="L112" i="35"/>
  <c r="L113" i="35"/>
  <c r="Q113" i="35" s="1"/>
  <c r="L114" i="35"/>
  <c r="Q114" i="35" s="1"/>
  <c r="L115" i="35"/>
  <c r="L116" i="35"/>
  <c r="L117" i="35"/>
  <c r="L119" i="35"/>
  <c r="L118" i="37"/>
  <c r="L120" i="35"/>
  <c r="L121" i="35"/>
  <c r="Q121" i="35" s="1"/>
  <c r="L122" i="35"/>
  <c r="L121" i="37" s="1"/>
  <c r="L123" i="35"/>
  <c r="L124" i="35"/>
  <c r="L123" i="37" s="1"/>
  <c r="L125" i="35"/>
  <c r="L126" i="35"/>
  <c r="L125" i="37" s="1"/>
  <c r="L127" i="35"/>
  <c r="L128" i="35"/>
  <c r="Q128" i="35" s="1"/>
  <c r="L129" i="35"/>
  <c r="L130" i="35"/>
  <c r="Q130" i="35" s="1"/>
  <c r="L131" i="35"/>
  <c r="L130" i="37"/>
  <c r="L132" i="35"/>
  <c r="L133" i="35"/>
  <c r="L134" i="35"/>
  <c r="Q134" i="35" s="1"/>
  <c r="L135" i="35"/>
  <c r="L136" i="35"/>
  <c r="L137" i="35"/>
  <c r="L138" i="35"/>
  <c r="L140" i="35"/>
  <c r="L141" i="35"/>
  <c r="L142" i="35"/>
  <c r="L143" i="35"/>
  <c r="L144" i="35"/>
  <c r="Q144" i="35" s="1"/>
  <c r="L145" i="35"/>
  <c r="L147" i="35"/>
  <c r="Q147" i="35" s="1"/>
  <c r="L148" i="35"/>
  <c r="L147" i="37" s="1"/>
  <c r="L149" i="35"/>
  <c r="L150" i="35"/>
  <c r="L151" i="35"/>
  <c r="L150" i="37" s="1"/>
  <c r="L153" i="35"/>
  <c r="L154" i="35"/>
  <c r="L153" i="37"/>
  <c r="L155" i="35"/>
  <c r="L156" i="35"/>
  <c r="L157" i="35"/>
  <c r="L158" i="35"/>
  <c r="L172" i="35"/>
  <c r="P24" i="35"/>
  <c r="P172" i="35"/>
  <c r="K24" i="35"/>
  <c r="K50" i="35"/>
  <c r="K51" i="35"/>
  <c r="K52" i="35"/>
  <c r="K53" i="35"/>
  <c r="K52" i="37"/>
  <c r="K54" i="35"/>
  <c r="K53" i="37" s="1"/>
  <c r="K55" i="35"/>
  <c r="K56" i="35"/>
  <c r="K58" i="35"/>
  <c r="K59" i="35"/>
  <c r="K60" i="35"/>
  <c r="K59" i="37"/>
  <c r="K63" i="35"/>
  <c r="Q63" i="35" s="1"/>
  <c r="K64" i="35"/>
  <c r="K63" i="37" s="1"/>
  <c r="K65" i="35"/>
  <c r="K64" i="37" s="1"/>
  <c r="K66" i="35"/>
  <c r="K65" i="37" s="1"/>
  <c r="K67" i="35"/>
  <c r="K68" i="35"/>
  <c r="K69" i="35"/>
  <c r="K68" i="37" s="1"/>
  <c r="K70" i="35"/>
  <c r="K71" i="35"/>
  <c r="K70" i="37"/>
  <c r="K72" i="35"/>
  <c r="K73" i="35"/>
  <c r="K74" i="35"/>
  <c r="K73" i="37" s="1"/>
  <c r="K78" i="35"/>
  <c r="K79" i="35"/>
  <c r="K80" i="35"/>
  <c r="K79" i="37" s="1"/>
  <c r="K81" i="35"/>
  <c r="K82" i="35"/>
  <c r="K87" i="35"/>
  <c r="K93" i="35"/>
  <c r="K94" i="35"/>
  <c r="Q94" i="35" s="1"/>
  <c r="K95" i="35"/>
  <c r="K96" i="35"/>
  <c r="K97" i="35"/>
  <c r="Q97" i="35" s="1"/>
  <c r="K98" i="35"/>
  <c r="K99" i="35"/>
  <c r="K100" i="35"/>
  <c r="Q100" i="35" s="1"/>
  <c r="K101" i="35"/>
  <c r="K102" i="35"/>
  <c r="Q102" i="35" s="1"/>
  <c r="K103" i="35"/>
  <c r="K104" i="35"/>
  <c r="K105" i="35"/>
  <c r="K106" i="35"/>
  <c r="K108" i="35"/>
  <c r="K109" i="35"/>
  <c r="Q109" i="35" s="1"/>
  <c r="K110" i="35"/>
  <c r="K111" i="35"/>
  <c r="K112" i="35"/>
  <c r="K113" i="35"/>
  <c r="K114" i="35"/>
  <c r="K115" i="35"/>
  <c r="K116" i="35"/>
  <c r="K117" i="35"/>
  <c r="K119" i="35"/>
  <c r="K120" i="35"/>
  <c r="K121" i="35"/>
  <c r="K122" i="35"/>
  <c r="K121" i="37" s="1"/>
  <c r="K123" i="35"/>
  <c r="K122" i="37"/>
  <c r="K124" i="35"/>
  <c r="K125" i="35"/>
  <c r="K126" i="35"/>
  <c r="K127" i="35"/>
  <c r="K126" i="37"/>
  <c r="K128" i="35"/>
  <c r="K129" i="35"/>
  <c r="K128" i="37"/>
  <c r="K130" i="35"/>
  <c r="K131" i="35"/>
  <c r="K132" i="35"/>
  <c r="K133" i="35"/>
  <c r="K134" i="35"/>
  <c r="K133" i="37" s="1"/>
  <c r="K135" i="35"/>
  <c r="K136" i="35"/>
  <c r="K137" i="35"/>
  <c r="K138" i="35"/>
  <c r="Q138" i="35"/>
  <c r="K140" i="35"/>
  <c r="K141" i="35"/>
  <c r="K142" i="35"/>
  <c r="K143" i="35"/>
  <c r="K144" i="35"/>
  <c r="K145" i="35"/>
  <c r="Q145" i="35" s="1"/>
  <c r="K147" i="35"/>
  <c r="K148" i="35"/>
  <c r="K149" i="35"/>
  <c r="K150" i="35"/>
  <c r="K149" i="37" s="1"/>
  <c r="K151" i="35"/>
  <c r="K150" i="37" s="1"/>
  <c r="K153" i="35"/>
  <c r="Q153" i="35" s="1"/>
  <c r="K154" i="35"/>
  <c r="K153" i="37"/>
  <c r="K155" i="35"/>
  <c r="K156" i="35"/>
  <c r="K155" i="37"/>
  <c r="K157" i="35"/>
  <c r="K156" i="37" s="1"/>
  <c r="K158" i="35"/>
  <c r="K172" i="35"/>
  <c r="K174" i="18"/>
  <c r="L174" i="18"/>
  <c r="M174" i="18"/>
  <c r="N174" i="18"/>
  <c r="P174" i="18"/>
  <c r="O174" i="18"/>
  <c r="Q170" i="35"/>
  <c r="Q172" i="18"/>
  <c r="D13" i="28" s="1"/>
  <c r="Q167" i="35"/>
  <c r="R167" i="35"/>
  <c r="Q168" i="35"/>
  <c r="R168" i="35"/>
  <c r="Q170" i="18"/>
  <c r="Q146" i="35"/>
  <c r="B2" i="15"/>
  <c r="B2" i="16" s="1"/>
  <c r="R169" i="35"/>
  <c r="E175" i="35"/>
  <c r="E169" i="1"/>
  <c r="Q169" i="17"/>
  <c r="Q169" i="2"/>
  <c r="H179" i="1"/>
  <c r="Q173" i="2"/>
  <c r="Q169" i="15"/>
  <c r="K172" i="34"/>
  <c r="L172" i="34"/>
  <c r="K174" i="2"/>
  <c r="L174" i="2"/>
  <c r="M174" i="2"/>
  <c r="N174" i="2"/>
  <c r="O174" i="2"/>
  <c r="P174" i="2"/>
  <c r="M172" i="33"/>
  <c r="N172" i="33"/>
  <c r="K172" i="33"/>
  <c r="L172" i="33"/>
  <c r="P172" i="33"/>
  <c r="L174" i="15"/>
  <c r="M174" i="15"/>
  <c r="N174" i="15"/>
  <c r="O174" i="15"/>
  <c r="P174" i="15"/>
  <c r="K174" i="16"/>
  <c r="L174" i="16"/>
  <c r="M174" i="16"/>
  <c r="Q174" i="16" s="1"/>
  <c r="N174" i="16"/>
  <c r="P174" i="16"/>
  <c r="O174" i="16"/>
  <c r="L174" i="17"/>
  <c r="M174" i="17"/>
  <c r="N174" i="17"/>
  <c r="O174" i="17"/>
  <c r="P174" i="17"/>
  <c r="L174" i="19"/>
  <c r="K174" i="19"/>
  <c r="M174" i="19"/>
  <c r="N174" i="19"/>
  <c r="O174" i="19"/>
  <c r="P174" i="19"/>
  <c r="K174" i="20"/>
  <c r="L174" i="20"/>
  <c r="M174" i="20"/>
  <c r="N174" i="20"/>
  <c r="O174" i="20"/>
  <c r="P174" i="20"/>
  <c r="Q171" i="33"/>
  <c r="Q173" i="19"/>
  <c r="G14" i="28"/>
  <c r="Q172" i="19"/>
  <c r="M184" i="1" s="1"/>
  <c r="D14" i="28"/>
  <c r="Q169" i="19"/>
  <c r="Q170" i="19"/>
  <c r="R170" i="19"/>
  <c r="Q173" i="20"/>
  <c r="Q172" i="20"/>
  <c r="Q170" i="20"/>
  <c r="H164" i="33"/>
  <c r="Q172" i="15"/>
  <c r="D10" i="28" s="1"/>
  <c r="Q172" i="16"/>
  <c r="Q172" i="17"/>
  <c r="D12" i="28" s="1"/>
  <c r="Q170" i="2"/>
  <c r="Q170" i="15"/>
  <c r="R170" i="15" s="1"/>
  <c r="Q170" i="16"/>
  <c r="R170" i="16"/>
  <c r="Q170" i="17"/>
  <c r="R170" i="17" s="1"/>
  <c r="E175" i="33"/>
  <c r="E175" i="34"/>
  <c r="G6" i="1"/>
  <c r="O48" i="2"/>
  <c r="O180" i="2"/>
  <c r="L180" i="2"/>
  <c r="H6" i="26"/>
  <c r="P35" i="18"/>
  <c r="P36" i="18"/>
  <c r="P37" i="18"/>
  <c r="O35" i="18"/>
  <c r="O35" i="1" s="1"/>
  <c r="O36" i="18"/>
  <c r="O37" i="18"/>
  <c r="O38" i="1"/>
  <c r="N35" i="18"/>
  <c r="N36" i="18"/>
  <c r="N37" i="18"/>
  <c r="M35" i="18"/>
  <c r="M36" i="18"/>
  <c r="M37" i="18"/>
  <c r="E177" i="18"/>
  <c r="E177" i="20"/>
  <c r="E175" i="1"/>
  <c r="A2" i="32"/>
  <c r="B2" i="32" s="1"/>
  <c r="K39" i="15"/>
  <c r="K39" i="17"/>
  <c r="K39" i="19"/>
  <c r="Q39" i="19" s="1"/>
  <c r="K39" i="20"/>
  <c r="L39" i="15"/>
  <c r="L39" i="17"/>
  <c r="L39" i="20"/>
  <c r="M39" i="15"/>
  <c r="M39" i="17"/>
  <c r="M39" i="18"/>
  <c r="M39" i="20"/>
  <c r="N39" i="15"/>
  <c r="N39" i="17"/>
  <c r="N39" i="18"/>
  <c r="N39" i="20"/>
  <c r="O39" i="15"/>
  <c r="O39" i="16"/>
  <c r="O39" i="17"/>
  <c r="O39" i="18"/>
  <c r="O39" i="20"/>
  <c r="P39" i="15"/>
  <c r="P39" i="16"/>
  <c r="P39" i="17"/>
  <c r="P39" i="18"/>
  <c r="P39" i="19"/>
  <c r="P39" i="20"/>
  <c r="H12" i="26"/>
  <c r="H11" i="26"/>
  <c r="H10" i="26"/>
  <c r="H9" i="26"/>
  <c r="H8" i="26"/>
  <c r="H7" i="26"/>
  <c r="K44" i="16"/>
  <c r="K45" i="16"/>
  <c r="K46" i="16"/>
  <c r="K47" i="16"/>
  <c r="Q47" i="16" s="1"/>
  <c r="K48" i="16"/>
  <c r="K78" i="16"/>
  <c r="K80" i="16"/>
  <c r="K81" i="16"/>
  <c r="K88" i="16"/>
  <c r="Q88" i="16"/>
  <c r="K127" i="16"/>
  <c r="K128" i="16"/>
  <c r="K130" i="16"/>
  <c r="K131" i="16"/>
  <c r="K132" i="16"/>
  <c r="Q151" i="16"/>
  <c r="K44" i="18"/>
  <c r="Q44" i="18" s="1"/>
  <c r="K45" i="18"/>
  <c r="Q45" i="18"/>
  <c r="K46" i="18"/>
  <c r="K47" i="18"/>
  <c r="K48" i="18"/>
  <c r="K52" i="18"/>
  <c r="K53" i="18"/>
  <c r="K55" i="18"/>
  <c r="Q55" i="18" s="1"/>
  <c r="K57" i="18"/>
  <c r="K59" i="18"/>
  <c r="Q59" i="18" s="1"/>
  <c r="K61" i="18"/>
  <c r="K63" i="18"/>
  <c r="K65" i="18"/>
  <c r="K67" i="18"/>
  <c r="K69" i="18"/>
  <c r="K70" i="18"/>
  <c r="K70" i="1" s="1"/>
  <c r="Q71" i="18"/>
  <c r="K78" i="18"/>
  <c r="K80" i="18"/>
  <c r="K81" i="18"/>
  <c r="K88" i="18"/>
  <c r="K122" i="1"/>
  <c r="K127" i="18"/>
  <c r="K128" i="18"/>
  <c r="K130" i="18"/>
  <c r="Q130" i="18" s="1"/>
  <c r="K131" i="18"/>
  <c r="Q131" i="18" s="1"/>
  <c r="K132" i="18"/>
  <c r="Q135" i="18"/>
  <c r="Q150" i="18"/>
  <c r="Q157" i="18"/>
  <c r="K44" i="19"/>
  <c r="Q44" i="19"/>
  <c r="K45" i="19"/>
  <c r="K46" i="19"/>
  <c r="Q46" i="19" s="1"/>
  <c r="K47" i="19"/>
  <c r="K48" i="19"/>
  <c r="Q122" i="19"/>
  <c r="K127" i="19"/>
  <c r="K128" i="19"/>
  <c r="K130" i="19"/>
  <c r="Q130" i="19" s="1"/>
  <c r="K131" i="19"/>
  <c r="Q131" i="19" s="1"/>
  <c r="K132" i="19"/>
  <c r="Q152" i="19"/>
  <c r="K35" i="19"/>
  <c r="K36" i="19"/>
  <c r="K37" i="19"/>
  <c r="K40" i="20"/>
  <c r="K44" i="20"/>
  <c r="K45" i="20"/>
  <c r="K46" i="20"/>
  <c r="K47" i="20"/>
  <c r="K48" i="20"/>
  <c r="K127" i="20"/>
  <c r="K128" i="20"/>
  <c r="K130" i="20"/>
  <c r="Q130" i="20" s="1"/>
  <c r="K131" i="20"/>
  <c r="K132" i="20"/>
  <c r="K133" i="1"/>
  <c r="Q135" i="20"/>
  <c r="K44" i="2"/>
  <c r="Q44" i="2" s="1"/>
  <c r="K45" i="2"/>
  <c r="K46" i="2"/>
  <c r="K47" i="2"/>
  <c r="K47" i="1" s="1"/>
  <c r="K48" i="2"/>
  <c r="K48" i="1" s="1"/>
  <c r="K65" i="2"/>
  <c r="K69" i="2"/>
  <c r="K70" i="2"/>
  <c r="Q71" i="2"/>
  <c r="Q72" i="2"/>
  <c r="Q73" i="2"/>
  <c r="K78" i="2"/>
  <c r="K81" i="2"/>
  <c r="K88" i="2"/>
  <c r="Q122" i="2"/>
  <c r="K124" i="1"/>
  <c r="K127" i="2"/>
  <c r="K128" i="2"/>
  <c r="K130" i="2"/>
  <c r="K131" i="2"/>
  <c r="Q131" i="2" s="1"/>
  <c r="K132" i="2"/>
  <c r="K135" i="1"/>
  <c r="K137" i="1"/>
  <c r="Q151" i="2"/>
  <c r="K35" i="15"/>
  <c r="K36" i="15"/>
  <c r="K37" i="15"/>
  <c r="Q37" i="15" s="1"/>
  <c r="K40" i="15"/>
  <c r="Q40" i="15" s="1"/>
  <c r="K44" i="15"/>
  <c r="K45" i="15"/>
  <c r="K46" i="15"/>
  <c r="K47" i="15"/>
  <c r="K48" i="15"/>
  <c r="K52" i="15"/>
  <c r="K53" i="15"/>
  <c r="Q53" i="15" s="1"/>
  <c r="K55" i="15"/>
  <c r="K57" i="15"/>
  <c r="K59" i="15"/>
  <c r="K61" i="15"/>
  <c r="K63" i="15"/>
  <c r="K65" i="15"/>
  <c r="K67" i="15"/>
  <c r="K69" i="15"/>
  <c r="Q69" i="15" s="1"/>
  <c r="K72" i="15"/>
  <c r="Q72" i="15"/>
  <c r="K73" i="15"/>
  <c r="K78" i="15"/>
  <c r="K80" i="15"/>
  <c r="K81" i="15"/>
  <c r="K88" i="15"/>
  <c r="Q124" i="15"/>
  <c r="K127" i="15"/>
  <c r="Q127" i="15" s="1"/>
  <c r="K128" i="15"/>
  <c r="K130" i="15"/>
  <c r="K131" i="15"/>
  <c r="K132" i="15"/>
  <c r="Q152" i="15"/>
  <c r="K44" i="17"/>
  <c r="K45" i="17"/>
  <c r="K46" i="17"/>
  <c r="Q46" i="17" s="1"/>
  <c r="K47" i="17"/>
  <c r="K48" i="17"/>
  <c r="K52" i="17"/>
  <c r="K53" i="17"/>
  <c r="K55" i="17"/>
  <c r="K57" i="17"/>
  <c r="K59" i="17"/>
  <c r="Q59" i="17" s="1"/>
  <c r="K61" i="17"/>
  <c r="K63" i="17"/>
  <c r="K65" i="17"/>
  <c r="K67" i="17"/>
  <c r="K69" i="17"/>
  <c r="K70" i="17"/>
  <c r="Q71" i="17"/>
  <c r="Q72" i="17"/>
  <c r="K78" i="17"/>
  <c r="K80" i="17"/>
  <c r="K81" i="17"/>
  <c r="K88" i="17"/>
  <c r="K127" i="17"/>
  <c r="K128" i="17"/>
  <c r="K130" i="17"/>
  <c r="Q130" i="17"/>
  <c r="K131" i="17"/>
  <c r="K132" i="17"/>
  <c r="Q150" i="17"/>
  <c r="M78" i="18"/>
  <c r="M79" i="18"/>
  <c r="M80" i="18"/>
  <c r="M82" i="1"/>
  <c r="M121" i="1"/>
  <c r="M122" i="1"/>
  <c r="M123" i="1"/>
  <c r="M124" i="1"/>
  <c r="M127" i="18"/>
  <c r="M130" i="18"/>
  <c r="M131" i="18"/>
  <c r="M132" i="18"/>
  <c r="M127" i="19"/>
  <c r="M128" i="19"/>
  <c r="M130" i="19"/>
  <c r="M131" i="19"/>
  <c r="M132" i="19"/>
  <c r="M40" i="20"/>
  <c r="M46" i="20"/>
  <c r="M47" i="20"/>
  <c r="M127" i="20"/>
  <c r="Q127" i="20" s="1"/>
  <c r="M128" i="20"/>
  <c r="M130" i="20"/>
  <c r="M131" i="20"/>
  <c r="M132" i="20"/>
  <c r="M133" i="1"/>
  <c r="M78" i="2"/>
  <c r="M79" i="2"/>
  <c r="M80" i="2"/>
  <c r="M81" i="2"/>
  <c r="M127" i="2"/>
  <c r="M128" i="2"/>
  <c r="M130" i="2"/>
  <c r="M131" i="2"/>
  <c r="M132" i="2"/>
  <c r="S160" i="2"/>
  <c r="M35" i="15"/>
  <c r="M36" i="15"/>
  <c r="M37" i="15"/>
  <c r="M40" i="15"/>
  <c r="M80" i="15"/>
  <c r="M81" i="15"/>
  <c r="M127" i="15"/>
  <c r="M128" i="15"/>
  <c r="M130" i="15"/>
  <c r="M131" i="15"/>
  <c r="M132" i="15"/>
  <c r="M78" i="16"/>
  <c r="M79" i="16"/>
  <c r="M79" i="1" s="1"/>
  <c r="M80" i="16"/>
  <c r="Q124" i="16"/>
  <c r="M127" i="16"/>
  <c r="M128" i="16"/>
  <c r="M130" i="16"/>
  <c r="Q130" i="16" s="1"/>
  <c r="M131" i="16"/>
  <c r="M132" i="16"/>
  <c r="M158" i="1"/>
  <c r="M127" i="17"/>
  <c r="M128" i="17"/>
  <c r="M130" i="17"/>
  <c r="M131" i="17"/>
  <c r="M132" i="17"/>
  <c r="S159" i="17"/>
  <c r="P35" i="19"/>
  <c r="P36" i="19"/>
  <c r="P37" i="19"/>
  <c r="P40" i="20"/>
  <c r="P35" i="15"/>
  <c r="P36" i="15"/>
  <c r="P37" i="15"/>
  <c r="P40" i="15"/>
  <c r="P35" i="16"/>
  <c r="P35" i="1" s="1"/>
  <c r="P36" i="16"/>
  <c r="P37" i="16"/>
  <c r="P35" i="17"/>
  <c r="P36" i="17"/>
  <c r="P37" i="17"/>
  <c r="N44" i="18"/>
  <c r="N45" i="18"/>
  <c r="N46" i="18"/>
  <c r="N47" i="18"/>
  <c r="N48" i="18"/>
  <c r="N52" i="18"/>
  <c r="N53" i="18"/>
  <c r="N55" i="18"/>
  <c r="N57" i="18"/>
  <c r="N59" i="18"/>
  <c r="N61" i="18"/>
  <c r="N63" i="18"/>
  <c r="N65" i="18"/>
  <c r="N67" i="18"/>
  <c r="N69" i="18"/>
  <c r="N70" i="18"/>
  <c r="N78" i="18"/>
  <c r="N79" i="18"/>
  <c r="N80" i="18"/>
  <c r="N81" i="18"/>
  <c r="N88" i="18"/>
  <c r="N122" i="1"/>
  <c r="N123" i="1"/>
  <c r="N124" i="1"/>
  <c r="N127" i="18"/>
  <c r="N128" i="18"/>
  <c r="N130" i="18"/>
  <c r="N131" i="18"/>
  <c r="N132" i="18"/>
  <c r="N127" i="19"/>
  <c r="N128" i="19"/>
  <c r="N130" i="19"/>
  <c r="N131" i="19"/>
  <c r="N132" i="19"/>
  <c r="N40" i="20"/>
  <c r="N44" i="20"/>
  <c r="N45" i="20"/>
  <c r="N46" i="20"/>
  <c r="N47" i="20"/>
  <c r="N48" i="20"/>
  <c r="N127" i="20"/>
  <c r="N128" i="20"/>
  <c r="N130" i="20"/>
  <c r="N131" i="20"/>
  <c r="N132" i="20"/>
  <c r="N133" i="1"/>
  <c r="N65" i="2"/>
  <c r="N67" i="2"/>
  <c r="N69" i="2"/>
  <c r="N70" i="2"/>
  <c r="N78" i="2"/>
  <c r="N79" i="2"/>
  <c r="N80" i="2"/>
  <c r="N81" i="2"/>
  <c r="N88" i="2"/>
  <c r="N127" i="2"/>
  <c r="N128" i="2"/>
  <c r="N130" i="2"/>
  <c r="N131" i="2"/>
  <c r="N132" i="2"/>
  <c r="N160" i="1"/>
  <c r="N35" i="15"/>
  <c r="N36" i="15"/>
  <c r="N37" i="15"/>
  <c r="N40" i="15"/>
  <c r="N44" i="15"/>
  <c r="N45" i="15"/>
  <c r="N46" i="15"/>
  <c r="N47" i="15"/>
  <c r="N48" i="15"/>
  <c r="N52" i="15"/>
  <c r="N53" i="15"/>
  <c r="N55" i="15"/>
  <c r="N57" i="15"/>
  <c r="N59" i="15"/>
  <c r="N61" i="15"/>
  <c r="N63" i="15"/>
  <c r="N65" i="15"/>
  <c r="N67" i="15"/>
  <c r="N69" i="15"/>
  <c r="N70" i="15"/>
  <c r="N72" i="15"/>
  <c r="N73" i="15"/>
  <c r="N73" i="1" s="1"/>
  <c r="N74" i="1"/>
  <c r="N78" i="15"/>
  <c r="N79" i="15"/>
  <c r="N80" i="15"/>
  <c r="Q80" i="15" s="1"/>
  <c r="N81" i="15"/>
  <c r="N88" i="15"/>
  <c r="N127" i="15"/>
  <c r="N128" i="15"/>
  <c r="N130" i="15"/>
  <c r="N131" i="15"/>
  <c r="N132" i="15"/>
  <c r="N44" i="16"/>
  <c r="N45" i="16"/>
  <c r="N46" i="16"/>
  <c r="N47" i="16"/>
  <c r="N48" i="16"/>
  <c r="N52" i="16"/>
  <c r="N57" i="16"/>
  <c r="N59" i="16"/>
  <c r="N61" i="16"/>
  <c r="Q61" i="16" s="1"/>
  <c r="N63" i="16"/>
  <c r="N65" i="16"/>
  <c r="N67" i="16"/>
  <c r="N69" i="16"/>
  <c r="N70" i="16"/>
  <c r="N78" i="16"/>
  <c r="N79" i="16"/>
  <c r="N80" i="16"/>
  <c r="N81" i="16"/>
  <c r="N88" i="16"/>
  <c r="N127" i="16"/>
  <c r="N128" i="16"/>
  <c r="N130" i="16"/>
  <c r="N131" i="16"/>
  <c r="N132" i="16"/>
  <c r="N44" i="17"/>
  <c r="N45" i="17"/>
  <c r="Q45" i="17" s="1"/>
  <c r="N46" i="17"/>
  <c r="N47" i="17"/>
  <c r="N48" i="17"/>
  <c r="N52" i="17"/>
  <c r="N53" i="17"/>
  <c r="Q53" i="17" s="1"/>
  <c r="N55" i="17"/>
  <c r="Q55" i="17" s="1"/>
  <c r="N57" i="17"/>
  <c r="N59" i="17"/>
  <c r="N61" i="17"/>
  <c r="N63" i="17"/>
  <c r="N65" i="17"/>
  <c r="N67" i="17"/>
  <c r="N67" i="1"/>
  <c r="N69" i="17"/>
  <c r="N70" i="17"/>
  <c r="Q70" i="17" s="1"/>
  <c r="N78" i="17"/>
  <c r="N79" i="17"/>
  <c r="N80" i="17"/>
  <c r="N81" i="17"/>
  <c r="N88" i="17"/>
  <c r="N127" i="17"/>
  <c r="N128" i="17"/>
  <c r="N130" i="17"/>
  <c r="N131" i="17"/>
  <c r="N132" i="17"/>
  <c r="O44" i="18"/>
  <c r="O45" i="18"/>
  <c r="O46" i="18"/>
  <c r="O47" i="18"/>
  <c r="Q47" i="18" s="1"/>
  <c r="O48" i="18"/>
  <c r="O52" i="18"/>
  <c r="O53" i="18"/>
  <c r="O55" i="18"/>
  <c r="O57" i="18"/>
  <c r="O59" i="18"/>
  <c r="O61" i="18"/>
  <c r="O63" i="18"/>
  <c r="O65" i="18"/>
  <c r="O67" i="18"/>
  <c r="O69" i="18"/>
  <c r="O70" i="18"/>
  <c r="O74" i="1"/>
  <c r="O77" i="1"/>
  <c r="O78" i="18"/>
  <c r="O79" i="18"/>
  <c r="O80" i="18"/>
  <c r="O81" i="18"/>
  <c r="O88" i="18"/>
  <c r="O123" i="1"/>
  <c r="O124" i="1"/>
  <c r="O127" i="18"/>
  <c r="O128" i="18"/>
  <c r="O130" i="18"/>
  <c r="O131" i="18"/>
  <c r="O132" i="18"/>
  <c r="O152" i="1"/>
  <c r="O43" i="1"/>
  <c r="O44" i="19"/>
  <c r="O45" i="19"/>
  <c r="O46" i="19"/>
  <c r="O47" i="19"/>
  <c r="O48" i="19"/>
  <c r="O52" i="19"/>
  <c r="O53" i="19"/>
  <c r="O55" i="19"/>
  <c r="O57" i="19"/>
  <c r="O59" i="19"/>
  <c r="O61" i="19"/>
  <c r="O63" i="19"/>
  <c r="O65" i="19"/>
  <c r="O67" i="19"/>
  <c r="O69" i="19"/>
  <c r="O70" i="19"/>
  <c r="O78" i="19"/>
  <c r="O79" i="19"/>
  <c r="Q79" i="19" s="1"/>
  <c r="O80" i="19"/>
  <c r="O81" i="19"/>
  <c r="O121" i="1"/>
  <c r="O127" i="19"/>
  <c r="O128" i="19"/>
  <c r="O130" i="19"/>
  <c r="O131" i="19"/>
  <c r="O132" i="19"/>
  <c r="O40" i="20"/>
  <c r="O44" i="20"/>
  <c r="O45" i="20"/>
  <c r="O46" i="20"/>
  <c r="O47" i="20"/>
  <c r="O48" i="20"/>
  <c r="O127" i="20"/>
  <c r="O128" i="20"/>
  <c r="O130" i="20"/>
  <c r="O131" i="20"/>
  <c r="O132" i="20"/>
  <c r="O44" i="2"/>
  <c r="O45" i="2"/>
  <c r="O46" i="2"/>
  <c r="O47" i="2"/>
  <c r="O47" i="1" s="1"/>
  <c r="O52" i="2"/>
  <c r="O53" i="2"/>
  <c r="Q53" i="2" s="1"/>
  <c r="O55" i="2"/>
  <c r="O57" i="2"/>
  <c r="O59" i="2"/>
  <c r="O61" i="2"/>
  <c r="O63" i="2"/>
  <c r="O65" i="2"/>
  <c r="O67" i="2"/>
  <c r="Q67" i="2" s="1"/>
  <c r="O69" i="2"/>
  <c r="O70" i="2"/>
  <c r="O78" i="2"/>
  <c r="O79" i="2"/>
  <c r="O80" i="2"/>
  <c r="O81" i="2"/>
  <c r="O88" i="2"/>
  <c r="O127" i="2"/>
  <c r="O128" i="2"/>
  <c r="O128" i="1" s="1"/>
  <c r="O130" i="2"/>
  <c r="O131" i="2"/>
  <c r="O132" i="2"/>
  <c r="O35" i="15"/>
  <c r="O36" i="15"/>
  <c r="O37" i="15"/>
  <c r="O37" i="1" s="1"/>
  <c r="O40" i="15"/>
  <c r="O44" i="15"/>
  <c r="O45" i="15"/>
  <c r="O46" i="15"/>
  <c r="O47" i="15"/>
  <c r="O48" i="15"/>
  <c r="O48" i="1" s="1"/>
  <c r="O51" i="1"/>
  <c r="Q51" i="1" s="1"/>
  <c r="O52" i="15"/>
  <c r="O53" i="15"/>
  <c r="O55" i="15"/>
  <c r="O57" i="15"/>
  <c r="O59" i="15"/>
  <c r="O61" i="15"/>
  <c r="O63" i="15"/>
  <c r="Q63" i="15" s="1"/>
  <c r="O65" i="15"/>
  <c r="O65" i="1"/>
  <c r="O67" i="15"/>
  <c r="O69" i="15"/>
  <c r="O70" i="15"/>
  <c r="O72" i="15"/>
  <c r="O72" i="1" s="1"/>
  <c r="O73" i="15"/>
  <c r="O78" i="15"/>
  <c r="O78" i="1" s="1"/>
  <c r="O79" i="15"/>
  <c r="Q79" i="15" s="1"/>
  <c r="O80" i="15"/>
  <c r="O81" i="15"/>
  <c r="O88" i="15"/>
  <c r="O127" i="15"/>
  <c r="O128" i="15"/>
  <c r="O130" i="15"/>
  <c r="O131" i="15"/>
  <c r="O131" i="1" s="1"/>
  <c r="O132" i="15"/>
  <c r="O44" i="16"/>
  <c r="O45" i="16"/>
  <c r="O46" i="16"/>
  <c r="O47" i="16"/>
  <c r="O48" i="16"/>
  <c r="O52" i="16"/>
  <c r="O57" i="16"/>
  <c r="O59" i="16"/>
  <c r="O61" i="16"/>
  <c r="O63" i="16"/>
  <c r="O65" i="16"/>
  <c r="O67" i="16"/>
  <c r="Q67" i="16" s="1"/>
  <c r="O69" i="16"/>
  <c r="O70" i="16"/>
  <c r="O78" i="16"/>
  <c r="O79" i="16"/>
  <c r="O80" i="16"/>
  <c r="O81" i="16"/>
  <c r="O88" i="16"/>
  <c r="O120" i="1"/>
  <c r="O127" i="16"/>
  <c r="O128" i="16"/>
  <c r="O130" i="16"/>
  <c r="O131" i="16"/>
  <c r="O132" i="16"/>
  <c r="O156" i="1"/>
  <c r="O35" i="16"/>
  <c r="O36" i="16"/>
  <c r="O37" i="16"/>
  <c r="O44" i="17"/>
  <c r="O45" i="17"/>
  <c r="O46" i="17"/>
  <c r="O47" i="17"/>
  <c r="O48" i="17"/>
  <c r="O50" i="1"/>
  <c r="O52" i="17"/>
  <c r="O53" i="17"/>
  <c r="O55" i="17"/>
  <c r="O57" i="17"/>
  <c r="O59" i="17"/>
  <c r="O61" i="17"/>
  <c r="O63" i="17"/>
  <c r="O65" i="17"/>
  <c r="O67" i="17"/>
  <c r="O69" i="17"/>
  <c r="O70" i="17"/>
  <c r="O78" i="17"/>
  <c r="O79" i="17"/>
  <c r="O80" i="17"/>
  <c r="O81" i="17"/>
  <c r="O127" i="17"/>
  <c r="O128" i="17"/>
  <c r="O130" i="17"/>
  <c r="O131" i="17"/>
  <c r="O132" i="17"/>
  <c r="O137" i="1"/>
  <c r="O157" i="1"/>
  <c r="L44" i="18"/>
  <c r="L45" i="18"/>
  <c r="L46" i="18"/>
  <c r="L47" i="18"/>
  <c r="L48" i="18"/>
  <c r="L51" i="1"/>
  <c r="L52" i="18"/>
  <c r="L78" i="18"/>
  <c r="L79" i="18"/>
  <c r="L80" i="18"/>
  <c r="L81" i="18"/>
  <c r="L88" i="18"/>
  <c r="L122" i="1"/>
  <c r="L127" i="18"/>
  <c r="L128" i="18"/>
  <c r="L130" i="18"/>
  <c r="L131" i="18"/>
  <c r="L132" i="18"/>
  <c r="L133" i="1"/>
  <c r="Q151" i="18"/>
  <c r="L40" i="20"/>
  <c r="L44" i="20"/>
  <c r="L45" i="20"/>
  <c r="L46" i="20"/>
  <c r="L47" i="20"/>
  <c r="L48" i="20"/>
  <c r="Q122" i="20"/>
  <c r="L127" i="20"/>
  <c r="L128" i="20"/>
  <c r="L130" i="20"/>
  <c r="L131" i="20"/>
  <c r="L132" i="20"/>
  <c r="Q157" i="20"/>
  <c r="L127" i="19"/>
  <c r="L128" i="19"/>
  <c r="L130" i="19"/>
  <c r="L131" i="19"/>
  <c r="L132" i="19"/>
  <c r="L44" i="17"/>
  <c r="L45" i="17"/>
  <c r="L46" i="17"/>
  <c r="L47" i="17"/>
  <c r="L48" i="17"/>
  <c r="L52" i="17"/>
  <c r="Q52" i="17" s="1"/>
  <c r="L78" i="17"/>
  <c r="L79" i="17"/>
  <c r="L80" i="17"/>
  <c r="L81" i="17"/>
  <c r="L88" i="17"/>
  <c r="Q88" i="17" s="1"/>
  <c r="Q124" i="17"/>
  <c r="L126" i="1"/>
  <c r="L127" i="17"/>
  <c r="L128" i="17"/>
  <c r="L130" i="17"/>
  <c r="L131" i="17"/>
  <c r="L132" i="17"/>
  <c r="L156" i="1"/>
  <c r="Q157" i="17"/>
  <c r="L44" i="16"/>
  <c r="L45" i="16"/>
  <c r="L46" i="16"/>
  <c r="L47" i="16"/>
  <c r="L48" i="16"/>
  <c r="L78" i="16"/>
  <c r="L79" i="16"/>
  <c r="L80" i="16"/>
  <c r="L81" i="16"/>
  <c r="L88" i="16"/>
  <c r="Q122" i="16"/>
  <c r="L127" i="16"/>
  <c r="L128" i="16"/>
  <c r="L130" i="16"/>
  <c r="L131" i="16"/>
  <c r="L132" i="16"/>
  <c r="Q132" i="16" s="1"/>
  <c r="Q150" i="16"/>
  <c r="L35" i="15"/>
  <c r="L36" i="15"/>
  <c r="Q36" i="15" s="1"/>
  <c r="L37" i="15"/>
  <c r="L40" i="15"/>
  <c r="L44" i="15"/>
  <c r="L45" i="15"/>
  <c r="L46" i="15"/>
  <c r="L47" i="15"/>
  <c r="L48" i="15"/>
  <c r="L52" i="15"/>
  <c r="L78" i="15"/>
  <c r="Q78" i="15"/>
  <c r="L79" i="15"/>
  <c r="L80" i="15"/>
  <c r="L81" i="15"/>
  <c r="L88" i="15"/>
  <c r="L127" i="15"/>
  <c r="L127" i="1" s="1"/>
  <c r="L128" i="15"/>
  <c r="L130" i="15"/>
  <c r="L131" i="15"/>
  <c r="Q131" i="15"/>
  <c r="L132" i="15"/>
  <c r="Q157" i="15"/>
  <c r="L78" i="2"/>
  <c r="L79" i="2"/>
  <c r="Q79" i="2" s="1"/>
  <c r="L80" i="2"/>
  <c r="Q80" i="2" s="1"/>
  <c r="L81" i="2"/>
  <c r="L88" i="2"/>
  <c r="L127" i="2"/>
  <c r="L128" i="2"/>
  <c r="L130" i="2"/>
  <c r="L131" i="2"/>
  <c r="L131" i="1" s="1"/>
  <c r="L132" i="2"/>
  <c r="Q135" i="2"/>
  <c r="L137" i="1"/>
  <c r="Q152" i="2"/>
  <c r="L159" i="1"/>
  <c r="K178" i="17"/>
  <c r="Q173" i="17"/>
  <c r="G12" i="28"/>
  <c r="Q173" i="15"/>
  <c r="Q173" i="16"/>
  <c r="A19" i="28"/>
  <c r="O175" i="20"/>
  <c r="O175" i="19"/>
  <c r="P175" i="19"/>
  <c r="N175" i="17"/>
  <c r="O175" i="17"/>
  <c r="P175" i="17"/>
  <c r="D75" i="18"/>
  <c r="K40" i="19"/>
  <c r="L40" i="19"/>
  <c r="M40" i="19"/>
  <c r="N40" i="19"/>
  <c r="O40" i="19"/>
  <c r="Q40" i="19" s="1"/>
  <c r="P40" i="19"/>
  <c r="M40" i="18"/>
  <c r="N40" i="18"/>
  <c r="O40" i="18"/>
  <c r="P40" i="18"/>
  <c r="K40" i="17"/>
  <c r="L40" i="17"/>
  <c r="M40" i="17"/>
  <c r="N40" i="17"/>
  <c r="O40" i="17"/>
  <c r="P40" i="17"/>
  <c r="K40" i="16"/>
  <c r="L40" i="16"/>
  <c r="M40" i="16"/>
  <c r="N40" i="16"/>
  <c r="O40" i="16"/>
  <c r="Q40" i="16" s="1"/>
  <c r="P40" i="16"/>
  <c r="K40" i="2"/>
  <c r="L40" i="2"/>
  <c r="M40" i="2"/>
  <c r="N40" i="2"/>
  <c r="O40" i="2"/>
  <c r="P40" i="2"/>
  <c r="D75" i="20"/>
  <c r="M75" i="20" s="1"/>
  <c r="D76" i="20"/>
  <c r="M94" i="20"/>
  <c r="M95" i="20"/>
  <c r="M96" i="20"/>
  <c r="M97" i="20"/>
  <c r="M98" i="20"/>
  <c r="M99" i="20"/>
  <c r="Q99" i="20" s="1"/>
  <c r="M100" i="20"/>
  <c r="M101" i="20"/>
  <c r="M102" i="20"/>
  <c r="M103" i="20"/>
  <c r="M104" i="20"/>
  <c r="M105" i="20"/>
  <c r="M106" i="20"/>
  <c r="Q106" i="20"/>
  <c r="M107" i="20"/>
  <c r="Q107" i="20" s="1"/>
  <c r="M109" i="20"/>
  <c r="M110" i="20"/>
  <c r="M111" i="20"/>
  <c r="M112" i="20"/>
  <c r="M113" i="20"/>
  <c r="M114" i="20"/>
  <c r="M115" i="20"/>
  <c r="Q115" i="20" s="1"/>
  <c r="M116" i="20"/>
  <c r="M117" i="20"/>
  <c r="M118" i="20"/>
  <c r="M138" i="20"/>
  <c r="M139" i="20"/>
  <c r="M140" i="20"/>
  <c r="Q140" i="20" s="1"/>
  <c r="M142" i="20"/>
  <c r="M143" i="20"/>
  <c r="M144" i="20"/>
  <c r="M145" i="20"/>
  <c r="M146" i="20"/>
  <c r="M147" i="20"/>
  <c r="L94" i="20"/>
  <c r="L95" i="20"/>
  <c r="L96" i="20"/>
  <c r="L97" i="20"/>
  <c r="L98" i="20"/>
  <c r="L99" i="20"/>
  <c r="L100" i="20"/>
  <c r="L101" i="20"/>
  <c r="Q101" i="20" s="1"/>
  <c r="L102" i="20"/>
  <c r="L103" i="20"/>
  <c r="Q103" i="20" s="1"/>
  <c r="L104" i="20"/>
  <c r="L105" i="20"/>
  <c r="L106" i="20"/>
  <c r="L107" i="20"/>
  <c r="L109" i="20"/>
  <c r="L110" i="20"/>
  <c r="L111" i="20"/>
  <c r="L112" i="20"/>
  <c r="L113" i="20"/>
  <c r="L114" i="20"/>
  <c r="L115" i="20"/>
  <c r="L116" i="20"/>
  <c r="L117" i="20"/>
  <c r="L118" i="20"/>
  <c r="L138" i="20"/>
  <c r="Q138" i="20" s="1"/>
  <c r="L139" i="20"/>
  <c r="L140" i="20"/>
  <c r="L142" i="20"/>
  <c r="L143" i="20"/>
  <c r="L144" i="20"/>
  <c r="L145" i="20"/>
  <c r="L146" i="20"/>
  <c r="L147" i="20"/>
  <c r="K94" i="20"/>
  <c r="K95" i="20"/>
  <c r="K96" i="20"/>
  <c r="K97" i="20"/>
  <c r="Q97" i="20"/>
  <c r="K98" i="20"/>
  <c r="K99" i="20"/>
  <c r="K100" i="20"/>
  <c r="K101" i="20"/>
  <c r="K102" i="20"/>
  <c r="K103" i="20"/>
  <c r="K104" i="20"/>
  <c r="Q104" i="20" s="1"/>
  <c r="K105" i="20"/>
  <c r="K106" i="20"/>
  <c r="K107" i="20"/>
  <c r="K109" i="20"/>
  <c r="K110" i="20"/>
  <c r="Q110" i="20"/>
  <c r="K111" i="20"/>
  <c r="Q111" i="20" s="1"/>
  <c r="K112" i="20"/>
  <c r="Q112" i="20" s="1"/>
  <c r="K113" i="20"/>
  <c r="Q113" i="20" s="1"/>
  <c r="K114" i="20"/>
  <c r="K115" i="20"/>
  <c r="K116" i="20"/>
  <c r="K117" i="20"/>
  <c r="K117" i="1" s="1"/>
  <c r="K118" i="20"/>
  <c r="Q118" i="20" s="1"/>
  <c r="K138" i="20"/>
  <c r="K139" i="20"/>
  <c r="K140" i="20"/>
  <c r="K142" i="20"/>
  <c r="Q142" i="20"/>
  <c r="K143" i="20"/>
  <c r="K144" i="20"/>
  <c r="Q144" i="20" s="1"/>
  <c r="K145" i="20"/>
  <c r="K146" i="20"/>
  <c r="K147" i="20"/>
  <c r="D75" i="19"/>
  <c r="M75" i="19"/>
  <c r="Q75" i="19" s="1"/>
  <c r="D76" i="19"/>
  <c r="L76" i="19" s="1"/>
  <c r="M94" i="19"/>
  <c r="M95" i="19"/>
  <c r="M96" i="19"/>
  <c r="M97" i="19"/>
  <c r="M98" i="19"/>
  <c r="M99" i="19"/>
  <c r="M99" i="1" s="1"/>
  <c r="M100" i="19"/>
  <c r="M101" i="19"/>
  <c r="Q101" i="19" s="1"/>
  <c r="M102" i="19"/>
  <c r="M103" i="19"/>
  <c r="M104" i="19"/>
  <c r="M105" i="19"/>
  <c r="M106" i="19"/>
  <c r="M107" i="19"/>
  <c r="M109" i="19"/>
  <c r="M110" i="19"/>
  <c r="Q110" i="19" s="1"/>
  <c r="M111" i="19"/>
  <c r="M112" i="19"/>
  <c r="M113" i="19"/>
  <c r="M114" i="19"/>
  <c r="M115" i="19"/>
  <c r="M116" i="19"/>
  <c r="M116" i="1" s="1"/>
  <c r="M117" i="19"/>
  <c r="M118" i="19"/>
  <c r="M138" i="19"/>
  <c r="M139" i="19"/>
  <c r="M140" i="19"/>
  <c r="M142" i="19"/>
  <c r="M143" i="19"/>
  <c r="M144" i="19"/>
  <c r="Q144" i="19" s="1"/>
  <c r="M145" i="19"/>
  <c r="Q145" i="19" s="1"/>
  <c r="M146" i="19"/>
  <c r="M147" i="19"/>
  <c r="L94" i="19"/>
  <c r="L95" i="19"/>
  <c r="L96" i="19"/>
  <c r="L97" i="19"/>
  <c r="L98" i="19"/>
  <c r="L98" i="1" s="1"/>
  <c r="L99" i="19"/>
  <c r="L100" i="19"/>
  <c r="L101" i="19"/>
  <c r="L102" i="19"/>
  <c r="L103" i="19"/>
  <c r="L104" i="19"/>
  <c r="L105" i="19"/>
  <c r="L106" i="19"/>
  <c r="Q106" i="19" s="1"/>
  <c r="L107" i="19"/>
  <c r="L109" i="19"/>
  <c r="L110" i="19"/>
  <c r="L111" i="19"/>
  <c r="L112" i="19"/>
  <c r="L113" i="19"/>
  <c r="L114" i="19"/>
  <c r="L115" i="19"/>
  <c r="Q115" i="19" s="1"/>
  <c r="L116" i="19"/>
  <c r="L116" i="1" s="1"/>
  <c r="L117" i="19"/>
  <c r="L118" i="19"/>
  <c r="L138" i="19"/>
  <c r="L139" i="19"/>
  <c r="L140" i="19"/>
  <c r="L142" i="19"/>
  <c r="Q142" i="19" s="1"/>
  <c r="L143" i="19"/>
  <c r="L144" i="19"/>
  <c r="L145" i="19"/>
  <c r="L146" i="19"/>
  <c r="L147" i="19"/>
  <c r="K94" i="19"/>
  <c r="Q94" i="19"/>
  <c r="K95" i="19"/>
  <c r="K96" i="19"/>
  <c r="Q96" i="19" s="1"/>
  <c r="K97" i="19"/>
  <c r="Q97" i="19" s="1"/>
  <c r="K98" i="19"/>
  <c r="K99" i="19"/>
  <c r="K100" i="19"/>
  <c r="K101" i="19"/>
  <c r="K102" i="19"/>
  <c r="Q102" i="19" s="1"/>
  <c r="K103" i="19"/>
  <c r="K104" i="19"/>
  <c r="Q104" i="19" s="1"/>
  <c r="K105" i="19"/>
  <c r="K106" i="19"/>
  <c r="K107" i="19"/>
  <c r="K109" i="19"/>
  <c r="K110" i="19"/>
  <c r="K111" i="19"/>
  <c r="K112" i="19"/>
  <c r="Q112" i="19" s="1"/>
  <c r="K113" i="19"/>
  <c r="K114" i="19"/>
  <c r="K115" i="19"/>
  <c r="K116" i="19"/>
  <c r="K117" i="19"/>
  <c r="K118" i="19"/>
  <c r="Q118" i="19" s="1"/>
  <c r="K138" i="19"/>
  <c r="K139" i="19"/>
  <c r="Q139" i="19" s="1"/>
  <c r="K140" i="19"/>
  <c r="K142" i="19"/>
  <c r="K143" i="19"/>
  <c r="K144" i="19"/>
  <c r="K145" i="19"/>
  <c r="K146" i="19"/>
  <c r="K147" i="19"/>
  <c r="M138" i="18"/>
  <c r="M139" i="18"/>
  <c r="M140" i="18"/>
  <c r="M142" i="18"/>
  <c r="M143" i="18"/>
  <c r="M144" i="18"/>
  <c r="M145" i="18"/>
  <c r="M146" i="18"/>
  <c r="M147" i="18"/>
  <c r="D76" i="18"/>
  <c r="N76" i="18" s="1"/>
  <c r="M94" i="18"/>
  <c r="M95" i="18"/>
  <c r="M96" i="18"/>
  <c r="M97" i="18"/>
  <c r="M98" i="18"/>
  <c r="M99" i="18"/>
  <c r="M100" i="18"/>
  <c r="M101" i="18"/>
  <c r="M102" i="18"/>
  <c r="M103" i="18"/>
  <c r="M104" i="18"/>
  <c r="M105" i="18"/>
  <c r="M106" i="18"/>
  <c r="M107" i="18"/>
  <c r="M109" i="18"/>
  <c r="M110" i="18"/>
  <c r="M111" i="18"/>
  <c r="M112" i="18"/>
  <c r="M113" i="18"/>
  <c r="Q113" i="18" s="1"/>
  <c r="M114" i="18"/>
  <c r="M115" i="18"/>
  <c r="M116" i="18"/>
  <c r="M117" i="18"/>
  <c r="M118" i="18"/>
  <c r="L138" i="18"/>
  <c r="L139" i="18"/>
  <c r="L140" i="18"/>
  <c r="Q140" i="18" s="1"/>
  <c r="L142" i="18"/>
  <c r="L143" i="18"/>
  <c r="L144" i="18"/>
  <c r="L145" i="18"/>
  <c r="L146" i="18"/>
  <c r="L147" i="18"/>
  <c r="L94" i="18"/>
  <c r="L95" i="18"/>
  <c r="L96" i="18"/>
  <c r="L97" i="18"/>
  <c r="L98" i="18"/>
  <c r="L99" i="18"/>
  <c r="L100" i="18"/>
  <c r="L101" i="18"/>
  <c r="Q101" i="18" s="1"/>
  <c r="L102" i="18"/>
  <c r="Q102" i="18" s="1"/>
  <c r="L103" i="18"/>
  <c r="Q103" i="18" s="1"/>
  <c r="L104" i="18"/>
  <c r="L105" i="18"/>
  <c r="L106" i="18"/>
  <c r="L107" i="18"/>
  <c r="L109" i="18"/>
  <c r="L110" i="18"/>
  <c r="L111" i="18"/>
  <c r="L112" i="18"/>
  <c r="L113" i="18"/>
  <c r="L114" i="18"/>
  <c r="L115" i="18"/>
  <c r="L116" i="18"/>
  <c r="L117" i="18"/>
  <c r="L118" i="18"/>
  <c r="Q118" i="18" s="1"/>
  <c r="K138" i="18"/>
  <c r="Q138" i="18" s="1"/>
  <c r="K139" i="18"/>
  <c r="K140" i="18"/>
  <c r="K142" i="18"/>
  <c r="K143" i="18"/>
  <c r="K144" i="18"/>
  <c r="K145" i="18"/>
  <c r="K146" i="18"/>
  <c r="Q146" i="18" s="1"/>
  <c r="K147" i="18"/>
  <c r="K94" i="18"/>
  <c r="K95" i="18"/>
  <c r="K96" i="18"/>
  <c r="K97" i="18"/>
  <c r="K98" i="18"/>
  <c r="K99" i="18"/>
  <c r="K100" i="18"/>
  <c r="K101" i="18"/>
  <c r="K102" i="18"/>
  <c r="K103" i="18"/>
  <c r="K104" i="18"/>
  <c r="K105" i="18"/>
  <c r="K106" i="18"/>
  <c r="Q106" i="18" s="1"/>
  <c r="K107" i="18"/>
  <c r="K109" i="18"/>
  <c r="Q109" i="18" s="1"/>
  <c r="K110" i="18"/>
  <c r="K111" i="18"/>
  <c r="K112" i="18"/>
  <c r="K113" i="18"/>
  <c r="K114" i="18"/>
  <c r="K115" i="18"/>
  <c r="Q115" i="18" s="1"/>
  <c r="K116" i="18"/>
  <c r="Q116" i="18"/>
  <c r="K117" i="18"/>
  <c r="K118" i="18"/>
  <c r="Q12" i="15"/>
  <c r="Q11" i="15"/>
  <c r="Q10" i="15"/>
  <c r="Q9" i="15"/>
  <c r="Q8" i="15"/>
  <c r="Q7" i="15"/>
  <c r="Q6" i="15"/>
  <c r="Q12" i="16"/>
  <c r="Q11" i="16"/>
  <c r="Q10" i="16"/>
  <c r="Q9" i="16"/>
  <c r="Q8" i="16"/>
  <c r="Q7" i="16"/>
  <c r="Q6" i="16"/>
  <c r="Q12" i="17"/>
  <c r="Q11" i="17"/>
  <c r="Q10" i="17"/>
  <c r="Q9" i="17"/>
  <c r="Q8" i="17"/>
  <c r="Q7" i="17"/>
  <c r="Q6" i="17"/>
  <c r="Q12" i="18"/>
  <c r="Q11" i="18"/>
  <c r="Q10" i="18"/>
  <c r="Q9" i="18"/>
  <c r="Q8" i="18"/>
  <c r="Q7" i="18"/>
  <c r="Q6" i="18"/>
  <c r="Q12" i="19"/>
  <c r="Q11" i="19"/>
  <c r="Q10" i="19"/>
  <c r="Q9" i="19"/>
  <c r="Q8" i="19"/>
  <c r="Q7" i="19"/>
  <c r="Q6" i="19"/>
  <c r="Q12" i="20"/>
  <c r="Q11" i="20"/>
  <c r="Q10" i="20"/>
  <c r="Q9" i="20"/>
  <c r="Q8" i="20"/>
  <c r="Q7" i="20"/>
  <c r="Q6" i="20"/>
  <c r="Q38" i="2"/>
  <c r="Q12" i="2"/>
  <c r="Q11" i="2"/>
  <c r="Q10" i="2"/>
  <c r="Q9" i="2"/>
  <c r="Q8" i="2"/>
  <c r="Q7" i="2"/>
  <c r="Q6" i="2"/>
  <c r="D75" i="17"/>
  <c r="M75" i="17" s="1"/>
  <c r="D76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9" i="17"/>
  <c r="M110" i="17"/>
  <c r="M111" i="17"/>
  <c r="M112" i="17"/>
  <c r="M113" i="17"/>
  <c r="M114" i="17"/>
  <c r="M115" i="17"/>
  <c r="M116" i="17"/>
  <c r="M117" i="17"/>
  <c r="M118" i="17"/>
  <c r="M138" i="17"/>
  <c r="M139" i="17"/>
  <c r="M140" i="17"/>
  <c r="M142" i="17"/>
  <c r="M143" i="17"/>
  <c r="M144" i="17"/>
  <c r="M145" i="17"/>
  <c r="M146" i="17"/>
  <c r="M146" i="1" s="1"/>
  <c r="M147" i="17"/>
  <c r="K94" i="17"/>
  <c r="K95" i="17"/>
  <c r="K96" i="17"/>
  <c r="K97" i="17"/>
  <c r="K98" i="17"/>
  <c r="K99" i="17"/>
  <c r="Q99" i="17" s="1"/>
  <c r="K100" i="17"/>
  <c r="K101" i="17"/>
  <c r="K102" i="17"/>
  <c r="K103" i="17"/>
  <c r="K104" i="17"/>
  <c r="K105" i="17"/>
  <c r="K106" i="17"/>
  <c r="K107" i="17"/>
  <c r="K107" i="1" s="1"/>
  <c r="K109" i="17"/>
  <c r="K110" i="17"/>
  <c r="K111" i="17"/>
  <c r="K112" i="17"/>
  <c r="K113" i="17"/>
  <c r="K114" i="17"/>
  <c r="K115" i="17"/>
  <c r="K116" i="17"/>
  <c r="Q116" i="17" s="1"/>
  <c r="K117" i="17"/>
  <c r="Q117" i="17"/>
  <c r="K118" i="17"/>
  <c r="K138" i="17"/>
  <c r="K139" i="17"/>
  <c r="K140" i="17"/>
  <c r="K142" i="17"/>
  <c r="Q142" i="17" s="1"/>
  <c r="K143" i="17"/>
  <c r="K144" i="17"/>
  <c r="K145" i="17"/>
  <c r="K146" i="17"/>
  <c r="K147" i="17"/>
  <c r="L94" i="17"/>
  <c r="L95" i="17"/>
  <c r="L96" i="17"/>
  <c r="Q96" i="17" s="1"/>
  <c r="L97" i="17"/>
  <c r="L97" i="1" s="1"/>
  <c r="L98" i="17"/>
  <c r="L99" i="17"/>
  <c r="L100" i="17"/>
  <c r="L101" i="17"/>
  <c r="L102" i="17"/>
  <c r="L103" i="17"/>
  <c r="L104" i="17"/>
  <c r="Q104" i="17" s="1"/>
  <c r="L105" i="17"/>
  <c r="L106" i="17"/>
  <c r="L107" i="17"/>
  <c r="L109" i="17"/>
  <c r="L110" i="17"/>
  <c r="L111" i="17"/>
  <c r="L112" i="17"/>
  <c r="L112" i="1"/>
  <c r="L113" i="17"/>
  <c r="L114" i="17"/>
  <c r="L115" i="17"/>
  <c r="L116" i="17"/>
  <c r="L117" i="17"/>
  <c r="L118" i="17"/>
  <c r="L138" i="17"/>
  <c r="L139" i="17"/>
  <c r="L140" i="17"/>
  <c r="L142" i="17"/>
  <c r="L143" i="17"/>
  <c r="L144" i="17"/>
  <c r="L145" i="17"/>
  <c r="Q145" i="17" s="1"/>
  <c r="L146" i="17"/>
  <c r="L147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9" i="17"/>
  <c r="N110" i="17"/>
  <c r="N111" i="17"/>
  <c r="N112" i="17"/>
  <c r="N113" i="17"/>
  <c r="N114" i="17"/>
  <c r="N115" i="17"/>
  <c r="N116" i="17"/>
  <c r="N117" i="17"/>
  <c r="N118" i="17"/>
  <c r="N138" i="17"/>
  <c r="N139" i="17"/>
  <c r="N140" i="17"/>
  <c r="N142" i="17"/>
  <c r="N143" i="17"/>
  <c r="N144" i="17"/>
  <c r="N145" i="17"/>
  <c r="N146" i="17"/>
  <c r="N147" i="17"/>
  <c r="O94" i="17"/>
  <c r="O95" i="17"/>
  <c r="O96" i="17"/>
  <c r="O97" i="17"/>
  <c r="O98" i="17"/>
  <c r="O99" i="17"/>
  <c r="O100" i="17"/>
  <c r="O101" i="17"/>
  <c r="O102" i="17"/>
  <c r="O103" i="17"/>
  <c r="O104" i="17"/>
  <c r="O105" i="17"/>
  <c r="O106" i="17"/>
  <c r="O107" i="17"/>
  <c r="O109" i="17"/>
  <c r="O110" i="17"/>
  <c r="O111" i="17"/>
  <c r="O112" i="17"/>
  <c r="O113" i="17"/>
  <c r="O114" i="17"/>
  <c r="O115" i="17"/>
  <c r="O116" i="17"/>
  <c r="O117" i="17"/>
  <c r="O118" i="17"/>
  <c r="O138" i="17"/>
  <c r="O139" i="17"/>
  <c r="O140" i="17"/>
  <c r="O142" i="17"/>
  <c r="O143" i="17"/>
  <c r="O144" i="17"/>
  <c r="O145" i="17"/>
  <c r="O146" i="17"/>
  <c r="O147" i="17"/>
  <c r="N138" i="18"/>
  <c r="N139" i="18"/>
  <c r="N140" i="18"/>
  <c r="N142" i="18"/>
  <c r="N143" i="18"/>
  <c r="N144" i="18"/>
  <c r="N145" i="18"/>
  <c r="N146" i="18"/>
  <c r="N147" i="18"/>
  <c r="N94" i="18"/>
  <c r="N95" i="18"/>
  <c r="N96" i="18"/>
  <c r="N97" i="18"/>
  <c r="N98" i="18"/>
  <c r="N99" i="18"/>
  <c r="N100" i="18"/>
  <c r="N101" i="18"/>
  <c r="N102" i="18"/>
  <c r="N103" i="18"/>
  <c r="N104" i="18"/>
  <c r="N105" i="18"/>
  <c r="N106" i="18"/>
  <c r="N107" i="18"/>
  <c r="N109" i="18"/>
  <c r="N110" i="18"/>
  <c r="N111" i="18"/>
  <c r="N112" i="18"/>
  <c r="N113" i="18"/>
  <c r="N114" i="18"/>
  <c r="N115" i="18"/>
  <c r="N116" i="18"/>
  <c r="N117" i="18"/>
  <c r="N118" i="18"/>
  <c r="O138" i="18"/>
  <c r="O139" i="18"/>
  <c r="O140" i="18"/>
  <c r="O142" i="18"/>
  <c r="O143" i="18"/>
  <c r="O144" i="18"/>
  <c r="O145" i="18"/>
  <c r="O146" i="18"/>
  <c r="O147" i="18"/>
  <c r="O94" i="18"/>
  <c r="O95" i="18"/>
  <c r="O96" i="18"/>
  <c r="O97" i="18"/>
  <c r="O98" i="18"/>
  <c r="O99" i="18"/>
  <c r="O100" i="18"/>
  <c r="O101" i="18"/>
  <c r="O102" i="18"/>
  <c r="O103" i="18"/>
  <c r="O104" i="18"/>
  <c r="O105" i="18"/>
  <c r="O106" i="18"/>
  <c r="O107" i="18"/>
  <c r="O109" i="18"/>
  <c r="O110" i="18"/>
  <c r="O111" i="18"/>
  <c r="O112" i="18"/>
  <c r="O113" i="18"/>
  <c r="O114" i="18"/>
  <c r="O115" i="18"/>
  <c r="O116" i="18"/>
  <c r="O117" i="18"/>
  <c r="O118" i="18"/>
  <c r="O94" i="19"/>
  <c r="O95" i="19"/>
  <c r="O96" i="19"/>
  <c r="O97" i="19"/>
  <c r="O98" i="19"/>
  <c r="O99" i="19"/>
  <c r="O100" i="19"/>
  <c r="O101" i="19"/>
  <c r="O102" i="19"/>
  <c r="O103" i="19"/>
  <c r="O104" i="19"/>
  <c r="O105" i="19"/>
  <c r="O106" i="19"/>
  <c r="O107" i="19"/>
  <c r="O109" i="19"/>
  <c r="O110" i="19"/>
  <c r="O111" i="19"/>
  <c r="O112" i="19"/>
  <c r="O113" i="19"/>
  <c r="O114" i="19"/>
  <c r="O115" i="19"/>
  <c r="O116" i="19"/>
  <c r="O117" i="19"/>
  <c r="O118" i="19"/>
  <c r="O138" i="19"/>
  <c r="O139" i="19"/>
  <c r="O140" i="19"/>
  <c r="O142" i="19"/>
  <c r="O143" i="19"/>
  <c r="O144" i="19"/>
  <c r="O145" i="19"/>
  <c r="O146" i="19"/>
  <c r="O147" i="19"/>
  <c r="N94" i="19"/>
  <c r="N95" i="19"/>
  <c r="N96" i="19"/>
  <c r="N96" i="1" s="1"/>
  <c r="N97" i="19"/>
  <c r="N98" i="19"/>
  <c r="N99" i="19"/>
  <c r="N100" i="19"/>
  <c r="N101" i="19"/>
  <c r="N102" i="19"/>
  <c r="N102" i="1" s="1"/>
  <c r="Q102" i="1" s="1"/>
  <c r="N103" i="19"/>
  <c r="N104" i="19"/>
  <c r="N105" i="19"/>
  <c r="N106" i="19"/>
  <c r="N107" i="19"/>
  <c r="N109" i="19"/>
  <c r="N110" i="19"/>
  <c r="N111" i="19"/>
  <c r="N111" i="1" s="1"/>
  <c r="N112" i="19"/>
  <c r="N113" i="19"/>
  <c r="N114" i="19"/>
  <c r="N115" i="19"/>
  <c r="N116" i="19"/>
  <c r="N117" i="19"/>
  <c r="N118" i="19"/>
  <c r="N138" i="19"/>
  <c r="N139" i="19"/>
  <c r="N140" i="19"/>
  <c r="N140" i="1" s="1"/>
  <c r="N142" i="19"/>
  <c r="N143" i="19"/>
  <c r="N144" i="19"/>
  <c r="N145" i="19"/>
  <c r="N146" i="19"/>
  <c r="N147" i="19"/>
  <c r="N94" i="20"/>
  <c r="N95" i="20"/>
  <c r="N96" i="20"/>
  <c r="N97" i="20"/>
  <c r="N98" i="20"/>
  <c r="N99" i="20"/>
  <c r="N100" i="20"/>
  <c r="N101" i="20"/>
  <c r="N102" i="20"/>
  <c r="N103" i="20"/>
  <c r="N103" i="1" s="1"/>
  <c r="N104" i="20"/>
  <c r="N105" i="20"/>
  <c r="N106" i="20"/>
  <c r="N107" i="20"/>
  <c r="N109" i="20"/>
  <c r="N109" i="1" s="1"/>
  <c r="N110" i="20"/>
  <c r="N110" i="1" s="1"/>
  <c r="N111" i="20"/>
  <c r="N112" i="20"/>
  <c r="N113" i="20"/>
  <c r="N114" i="20"/>
  <c r="N115" i="20"/>
  <c r="N116" i="20"/>
  <c r="N117" i="20"/>
  <c r="N118" i="20"/>
  <c r="N118" i="1" s="1"/>
  <c r="N138" i="20"/>
  <c r="N139" i="20"/>
  <c r="N140" i="20"/>
  <c r="N142" i="20"/>
  <c r="N143" i="20"/>
  <c r="N144" i="20"/>
  <c r="N145" i="20"/>
  <c r="N145" i="1" s="1"/>
  <c r="N146" i="20"/>
  <c r="N147" i="20"/>
  <c r="O94" i="20"/>
  <c r="O95" i="20"/>
  <c r="O96" i="20"/>
  <c r="O97" i="20"/>
  <c r="O98" i="20"/>
  <c r="O99" i="20"/>
  <c r="O99" i="1" s="1"/>
  <c r="O100" i="20"/>
  <c r="O101" i="20"/>
  <c r="O102" i="20"/>
  <c r="O103" i="20"/>
  <c r="O104" i="20"/>
  <c r="O105" i="20"/>
  <c r="O106" i="20"/>
  <c r="O107" i="20"/>
  <c r="O109" i="20"/>
  <c r="O109" i="1" s="1"/>
  <c r="O110" i="20"/>
  <c r="O111" i="20"/>
  <c r="O112" i="20"/>
  <c r="O113" i="20"/>
  <c r="O114" i="20"/>
  <c r="O115" i="20"/>
  <c r="O116" i="20"/>
  <c r="O117" i="20"/>
  <c r="O118" i="20"/>
  <c r="O138" i="20"/>
  <c r="O139" i="20"/>
  <c r="O140" i="20"/>
  <c r="O142" i="20"/>
  <c r="O143" i="20"/>
  <c r="O144" i="20"/>
  <c r="O145" i="20"/>
  <c r="O145" i="1" s="1"/>
  <c r="O146" i="20"/>
  <c r="O147" i="20"/>
  <c r="P175" i="16"/>
  <c r="O175" i="16"/>
  <c r="N175" i="16"/>
  <c r="B1" i="1"/>
  <c r="B3" i="26" s="1"/>
  <c r="B2" i="1"/>
  <c r="I68" i="1"/>
  <c r="H68" i="1"/>
  <c r="G68" i="1"/>
  <c r="F68" i="1"/>
  <c r="E68" i="1"/>
  <c r="I66" i="1"/>
  <c r="H66" i="1"/>
  <c r="G66" i="1"/>
  <c r="F66" i="1"/>
  <c r="E66" i="1"/>
  <c r="I64" i="1"/>
  <c r="H64" i="1"/>
  <c r="G64" i="1"/>
  <c r="F64" i="1"/>
  <c r="E64" i="1"/>
  <c r="I62" i="1"/>
  <c r="H62" i="1"/>
  <c r="G62" i="1"/>
  <c r="F62" i="1"/>
  <c r="E62" i="1"/>
  <c r="I60" i="1"/>
  <c r="H60" i="1"/>
  <c r="G60" i="1"/>
  <c r="F60" i="1"/>
  <c r="E60" i="1"/>
  <c r="I58" i="1"/>
  <c r="H58" i="1"/>
  <c r="G58" i="1"/>
  <c r="F58" i="1"/>
  <c r="E58" i="1"/>
  <c r="I56" i="1"/>
  <c r="H56" i="1"/>
  <c r="G56" i="1"/>
  <c r="F56" i="1"/>
  <c r="E56" i="1"/>
  <c r="I54" i="1"/>
  <c r="H54" i="1"/>
  <c r="G54" i="1"/>
  <c r="F54" i="1"/>
  <c r="E54" i="1"/>
  <c r="E55" i="1"/>
  <c r="F55" i="1"/>
  <c r="G55" i="1"/>
  <c r="H55" i="1"/>
  <c r="I55" i="1"/>
  <c r="E57" i="1"/>
  <c r="F57" i="1"/>
  <c r="G57" i="1"/>
  <c r="H57" i="1"/>
  <c r="I57" i="1"/>
  <c r="E59" i="1"/>
  <c r="F59" i="1"/>
  <c r="G59" i="1"/>
  <c r="H59" i="1"/>
  <c r="I59" i="1"/>
  <c r="E61" i="1"/>
  <c r="F61" i="1"/>
  <c r="G61" i="1"/>
  <c r="H61" i="1"/>
  <c r="I61" i="1"/>
  <c r="E63" i="1"/>
  <c r="F63" i="1"/>
  <c r="G63" i="1"/>
  <c r="H63" i="1"/>
  <c r="I63" i="1"/>
  <c r="E65" i="1"/>
  <c r="F65" i="1"/>
  <c r="G65" i="1"/>
  <c r="H65" i="1"/>
  <c r="I65" i="1"/>
  <c r="E67" i="1"/>
  <c r="F67" i="1"/>
  <c r="G67" i="1"/>
  <c r="H67" i="1"/>
  <c r="I67" i="1"/>
  <c r="M147" i="2"/>
  <c r="M146" i="2"/>
  <c r="M145" i="2"/>
  <c r="M144" i="2"/>
  <c r="M143" i="2"/>
  <c r="M143" i="1" s="1"/>
  <c r="M142" i="2"/>
  <c r="Q142" i="2" s="1"/>
  <c r="M140" i="2"/>
  <c r="M139" i="2"/>
  <c r="M138" i="2"/>
  <c r="M118" i="2"/>
  <c r="M117" i="2"/>
  <c r="M116" i="2"/>
  <c r="M115" i="2"/>
  <c r="Q115" i="2" s="1"/>
  <c r="M114" i="2"/>
  <c r="M113" i="2"/>
  <c r="M112" i="2"/>
  <c r="M111" i="2"/>
  <c r="M110" i="2"/>
  <c r="M109" i="2"/>
  <c r="M107" i="2"/>
  <c r="M106" i="2"/>
  <c r="M105" i="2"/>
  <c r="M105" i="1" s="1"/>
  <c r="M104" i="2"/>
  <c r="M103" i="2"/>
  <c r="M102" i="2"/>
  <c r="M101" i="2"/>
  <c r="M100" i="2"/>
  <c r="M99" i="2"/>
  <c r="M98" i="2"/>
  <c r="Q98" i="2" s="1"/>
  <c r="M97" i="2"/>
  <c r="Q97" i="2" s="1"/>
  <c r="M96" i="2"/>
  <c r="M95" i="2"/>
  <c r="M94" i="2"/>
  <c r="D76" i="2"/>
  <c r="D75" i="2"/>
  <c r="O75" i="2"/>
  <c r="B5" i="28"/>
  <c r="D75" i="16"/>
  <c r="N75" i="16" s="1"/>
  <c r="D76" i="16"/>
  <c r="K94" i="16"/>
  <c r="Q94" i="16" s="1"/>
  <c r="K95" i="16"/>
  <c r="K96" i="16"/>
  <c r="K97" i="16"/>
  <c r="K98" i="16"/>
  <c r="Q98" i="16"/>
  <c r="K99" i="16"/>
  <c r="K100" i="16"/>
  <c r="K101" i="16"/>
  <c r="K102" i="16"/>
  <c r="K103" i="16"/>
  <c r="K104" i="16"/>
  <c r="K105" i="16"/>
  <c r="K106" i="16"/>
  <c r="Q106" i="16" s="1"/>
  <c r="K107" i="16"/>
  <c r="Q107" i="16" s="1"/>
  <c r="K109" i="16"/>
  <c r="K110" i="16"/>
  <c r="K111" i="16"/>
  <c r="Q111" i="16" s="1"/>
  <c r="K112" i="16"/>
  <c r="K113" i="16"/>
  <c r="K114" i="16"/>
  <c r="K115" i="16"/>
  <c r="K116" i="16"/>
  <c r="K117" i="16"/>
  <c r="K118" i="16"/>
  <c r="K138" i="16"/>
  <c r="Q138" i="16" s="1"/>
  <c r="K139" i="16"/>
  <c r="K140" i="16"/>
  <c r="K142" i="16"/>
  <c r="K143" i="16"/>
  <c r="K144" i="16"/>
  <c r="K145" i="16"/>
  <c r="K146" i="16"/>
  <c r="K147" i="16"/>
  <c r="L94" i="16"/>
  <c r="L95" i="16"/>
  <c r="L96" i="16"/>
  <c r="L97" i="16"/>
  <c r="L98" i="16"/>
  <c r="L99" i="16"/>
  <c r="L100" i="16"/>
  <c r="Q100" i="16" s="1"/>
  <c r="L101" i="16"/>
  <c r="L102" i="16"/>
  <c r="L103" i="16"/>
  <c r="L104" i="16"/>
  <c r="L105" i="16"/>
  <c r="L106" i="16"/>
  <c r="L107" i="16"/>
  <c r="L109" i="16"/>
  <c r="Q109" i="16" s="1"/>
  <c r="L110" i="16"/>
  <c r="L111" i="16"/>
  <c r="L112" i="16"/>
  <c r="L113" i="16"/>
  <c r="L114" i="16"/>
  <c r="L115" i="16"/>
  <c r="L116" i="16"/>
  <c r="Q116" i="16" s="1"/>
  <c r="L117" i="16"/>
  <c r="L118" i="16"/>
  <c r="L138" i="16"/>
  <c r="L139" i="16"/>
  <c r="L140" i="16"/>
  <c r="L142" i="16"/>
  <c r="L143" i="16"/>
  <c r="Q143" i="16" s="1"/>
  <c r="L144" i="16"/>
  <c r="L145" i="16"/>
  <c r="L146" i="16"/>
  <c r="L147" i="16"/>
  <c r="M94" i="16"/>
  <c r="M95" i="16"/>
  <c r="M96" i="16"/>
  <c r="M97" i="16"/>
  <c r="M98" i="16"/>
  <c r="M99" i="16"/>
  <c r="M100" i="16"/>
  <c r="M101" i="16"/>
  <c r="M102" i="16"/>
  <c r="M102" i="1" s="1"/>
  <c r="M103" i="16"/>
  <c r="Q103" i="16" s="1"/>
  <c r="M104" i="16"/>
  <c r="M105" i="16"/>
  <c r="M106" i="16"/>
  <c r="M107" i="16"/>
  <c r="M109" i="16"/>
  <c r="M110" i="16"/>
  <c r="M111" i="16"/>
  <c r="M112" i="16"/>
  <c r="M113" i="16"/>
  <c r="M114" i="16"/>
  <c r="M115" i="16"/>
  <c r="M116" i="16"/>
  <c r="M117" i="16"/>
  <c r="M118" i="16"/>
  <c r="M138" i="16"/>
  <c r="M139" i="16"/>
  <c r="M140" i="16"/>
  <c r="M142" i="16"/>
  <c r="M143" i="16"/>
  <c r="M144" i="16"/>
  <c r="M145" i="16"/>
  <c r="M146" i="16"/>
  <c r="M147" i="16"/>
  <c r="N94" i="16"/>
  <c r="N95" i="16"/>
  <c r="N96" i="16"/>
  <c r="N97" i="16"/>
  <c r="N98" i="16"/>
  <c r="N98" i="1" s="1"/>
  <c r="N99" i="16"/>
  <c r="N100" i="16"/>
  <c r="N101" i="16"/>
  <c r="N102" i="16"/>
  <c r="N103" i="16"/>
  <c r="N104" i="16"/>
  <c r="N105" i="16"/>
  <c r="N106" i="16"/>
  <c r="N107" i="16"/>
  <c r="N109" i="16"/>
  <c r="N110" i="16"/>
  <c r="N111" i="16"/>
  <c r="N112" i="16"/>
  <c r="N113" i="16"/>
  <c r="N114" i="16"/>
  <c r="N115" i="16"/>
  <c r="N116" i="16"/>
  <c r="N117" i="16"/>
  <c r="N118" i="16"/>
  <c r="N138" i="16"/>
  <c r="N139" i="16"/>
  <c r="N140" i="16"/>
  <c r="N142" i="16"/>
  <c r="N143" i="16"/>
  <c r="N143" i="1" s="1"/>
  <c r="N144" i="16"/>
  <c r="N145" i="16"/>
  <c r="N146" i="16"/>
  <c r="N147" i="16"/>
  <c r="O94" i="16"/>
  <c r="O95" i="16"/>
  <c r="O96" i="16"/>
  <c r="O97" i="16"/>
  <c r="O97" i="1" s="1"/>
  <c r="O98" i="16"/>
  <c r="O99" i="16"/>
  <c r="O100" i="16"/>
  <c r="O101" i="16"/>
  <c r="O102" i="16"/>
  <c r="O103" i="16"/>
  <c r="O104" i="16"/>
  <c r="O105" i="16"/>
  <c r="O106" i="16"/>
  <c r="O107" i="16"/>
  <c r="O109" i="16"/>
  <c r="O110" i="16"/>
  <c r="O111" i="16"/>
  <c r="O112" i="16"/>
  <c r="O113" i="16"/>
  <c r="O114" i="16"/>
  <c r="O114" i="1" s="1"/>
  <c r="O115" i="16"/>
  <c r="O116" i="16"/>
  <c r="O117" i="16"/>
  <c r="O118" i="16"/>
  <c r="O138" i="16"/>
  <c r="O139" i="16"/>
  <c r="O140" i="16"/>
  <c r="O142" i="16"/>
  <c r="O142" i="1" s="1"/>
  <c r="O143" i="16"/>
  <c r="O144" i="16"/>
  <c r="O145" i="16"/>
  <c r="O146" i="16"/>
  <c r="O147" i="16"/>
  <c r="K94" i="2"/>
  <c r="K95" i="2"/>
  <c r="K96" i="2"/>
  <c r="K97" i="2"/>
  <c r="K98" i="2"/>
  <c r="K98" i="1" s="1"/>
  <c r="K99" i="2"/>
  <c r="K100" i="2"/>
  <c r="K101" i="2"/>
  <c r="K102" i="2"/>
  <c r="K103" i="2"/>
  <c r="K104" i="2"/>
  <c r="K105" i="2"/>
  <c r="K106" i="2"/>
  <c r="K107" i="2"/>
  <c r="K109" i="2"/>
  <c r="K110" i="2"/>
  <c r="K111" i="2"/>
  <c r="K112" i="2"/>
  <c r="K113" i="2"/>
  <c r="Q113" i="2" s="1"/>
  <c r="K114" i="2"/>
  <c r="K115" i="2"/>
  <c r="K116" i="2"/>
  <c r="K117" i="2"/>
  <c r="K118" i="2"/>
  <c r="K138" i="2"/>
  <c r="K139" i="2"/>
  <c r="Q139" i="2" s="1"/>
  <c r="K140" i="2"/>
  <c r="K140" i="1" s="1"/>
  <c r="K142" i="2"/>
  <c r="K143" i="2"/>
  <c r="K144" i="2"/>
  <c r="K145" i="2"/>
  <c r="K146" i="2"/>
  <c r="Q146" i="2"/>
  <c r="K147" i="2"/>
  <c r="L94" i="2"/>
  <c r="L95" i="2"/>
  <c r="L96" i="2"/>
  <c r="L97" i="2"/>
  <c r="L98" i="2"/>
  <c r="L99" i="2"/>
  <c r="L100" i="2"/>
  <c r="L101" i="2"/>
  <c r="L101" i="1" s="1"/>
  <c r="L102" i="2"/>
  <c r="L103" i="2"/>
  <c r="L104" i="2"/>
  <c r="L105" i="2"/>
  <c r="L106" i="2"/>
  <c r="L107" i="2"/>
  <c r="L109" i="2"/>
  <c r="Q109" i="2" s="1"/>
  <c r="L110" i="2"/>
  <c r="L111" i="2"/>
  <c r="L112" i="2"/>
  <c r="L113" i="2"/>
  <c r="L114" i="2"/>
  <c r="L115" i="2"/>
  <c r="L116" i="2"/>
  <c r="L117" i="2"/>
  <c r="L117" i="1" s="1"/>
  <c r="L118" i="2"/>
  <c r="Q118" i="2" s="1"/>
  <c r="L138" i="2"/>
  <c r="L138" i="1" s="1"/>
  <c r="L139" i="2"/>
  <c r="L140" i="2"/>
  <c r="L142" i="2"/>
  <c r="L143" i="2"/>
  <c r="L144" i="2"/>
  <c r="L144" i="1" s="1"/>
  <c r="L145" i="2"/>
  <c r="L145" i="1" s="1"/>
  <c r="L146" i="2"/>
  <c r="L147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7" i="1" s="1"/>
  <c r="N109" i="2"/>
  <c r="N110" i="2"/>
  <c r="N111" i="2"/>
  <c r="N112" i="2"/>
  <c r="N113" i="2"/>
  <c r="N114" i="2"/>
  <c r="N115" i="2"/>
  <c r="N116" i="2"/>
  <c r="N116" i="1" s="1"/>
  <c r="N117" i="2"/>
  <c r="N118" i="2"/>
  <c r="N138" i="2"/>
  <c r="N139" i="2"/>
  <c r="N140" i="2"/>
  <c r="N142" i="2"/>
  <c r="N143" i="2"/>
  <c r="N144" i="2"/>
  <c r="N144" i="1" s="1"/>
  <c r="N145" i="2"/>
  <c r="N146" i="2"/>
  <c r="N147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6" i="1" s="1"/>
  <c r="O107" i="2"/>
  <c r="O109" i="2"/>
  <c r="O110" i="2"/>
  <c r="O111" i="2"/>
  <c r="O112" i="2"/>
  <c r="O113" i="2"/>
  <c r="O114" i="2"/>
  <c r="O115" i="2"/>
  <c r="O115" i="1" s="1"/>
  <c r="O116" i="2"/>
  <c r="O117" i="2"/>
  <c r="O118" i="2"/>
  <c r="O138" i="2"/>
  <c r="O139" i="2"/>
  <c r="O140" i="2"/>
  <c r="O142" i="2"/>
  <c r="O143" i="2"/>
  <c r="O144" i="2"/>
  <c r="O145" i="2"/>
  <c r="O146" i="2"/>
  <c r="O147" i="2"/>
  <c r="D76" i="15"/>
  <c r="L75" i="15"/>
  <c r="Q122" i="15"/>
  <c r="Q135" i="15"/>
  <c r="Q151" i="15"/>
  <c r="Q152" i="17"/>
  <c r="Q135" i="19"/>
  <c r="Q157" i="19"/>
  <c r="Q124" i="20"/>
  <c r="Q136" i="2"/>
  <c r="I121" i="1"/>
  <c r="H80" i="1"/>
  <c r="I80" i="1"/>
  <c r="H81" i="1"/>
  <c r="I81" i="1"/>
  <c r="F6" i="32"/>
  <c r="E6" i="32"/>
  <c r="E56" i="32"/>
  <c r="E52" i="32"/>
  <c r="E50" i="32"/>
  <c r="E49" i="32"/>
  <c r="E48" i="32"/>
  <c r="E42" i="32"/>
  <c r="E43" i="32"/>
  <c r="E41" i="32"/>
  <c r="E38" i="32"/>
  <c r="E39" i="32"/>
  <c r="E40" i="32"/>
  <c r="E37" i="32"/>
  <c r="E27" i="32"/>
  <c r="E28" i="32"/>
  <c r="E29" i="32"/>
  <c r="E30" i="32"/>
  <c r="E31" i="32"/>
  <c r="E32" i="32"/>
  <c r="E33" i="32"/>
  <c r="E34" i="32"/>
  <c r="E35" i="32"/>
  <c r="E26" i="32"/>
  <c r="E25" i="32"/>
  <c r="E24" i="32"/>
  <c r="E23" i="32"/>
  <c r="E16" i="32"/>
  <c r="E17" i="32"/>
  <c r="E20" i="32"/>
  <c r="E21" i="32"/>
  <c r="E15" i="32"/>
  <c r="F56" i="32"/>
  <c r="F55" i="32"/>
  <c r="F54" i="32"/>
  <c r="F52" i="32"/>
  <c r="F50" i="32"/>
  <c r="F49" i="32"/>
  <c r="F48" i="32"/>
  <c r="F42" i="32"/>
  <c r="F43" i="32"/>
  <c r="F41" i="32"/>
  <c r="F40" i="32"/>
  <c r="F39" i="32"/>
  <c r="F38" i="32"/>
  <c r="F37" i="32"/>
  <c r="F27" i="32"/>
  <c r="F28" i="32"/>
  <c r="F29" i="32"/>
  <c r="F30" i="32"/>
  <c r="F32" i="32"/>
  <c r="F33" i="32"/>
  <c r="F34" i="32"/>
  <c r="F35" i="32"/>
  <c r="F26" i="32"/>
  <c r="F25" i="32"/>
  <c r="F24" i="32"/>
  <c r="F23" i="32"/>
  <c r="F17" i="32"/>
  <c r="F20" i="32"/>
  <c r="F21" i="32"/>
  <c r="F16" i="32"/>
  <c r="F15" i="32"/>
  <c r="F12" i="32"/>
  <c r="F13" i="32"/>
  <c r="F8" i="32"/>
  <c r="F9" i="32"/>
  <c r="F10" i="32"/>
  <c r="F11" i="32"/>
  <c r="F7" i="32"/>
  <c r="E8" i="32"/>
  <c r="E9" i="32"/>
  <c r="E10" i="32"/>
  <c r="E11" i="32"/>
  <c r="E12" i="32"/>
  <c r="E13" i="32"/>
  <c r="E7" i="32"/>
  <c r="E5" i="32"/>
  <c r="E4" i="32"/>
  <c r="F5" i="32"/>
  <c r="F4" i="32"/>
  <c r="G10" i="28"/>
  <c r="K138" i="15"/>
  <c r="Q138" i="15"/>
  <c r="K139" i="15"/>
  <c r="K139" i="1" s="1"/>
  <c r="K140" i="15"/>
  <c r="L138" i="15"/>
  <c r="L139" i="15"/>
  <c r="L140" i="15"/>
  <c r="M138" i="15"/>
  <c r="M139" i="15"/>
  <c r="M140" i="15"/>
  <c r="N138" i="15"/>
  <c r="N139" i="15"/>
  <c r="N140" i="15"/>
  <c r="O138" i="15"/>
  <c r="O139" i="15"/>
  <c r="O140" i="15"/>
  <c r="G9" i="28"/>
  <c r="K94" i="15"/>
  <c r="L94" i="15"/>
  <c r="M94" i="15"/>
  <c r="K95" i="15"/>
  <c r="L95" i="15"/>
  <c r="M95" i="15"/>
  <c r="K96" i="15"/>
  <c r="L96" i="15"/>
  <c r="Q96" i="15" s="1"/>
  <c r="M96" i="15"/>
  <c r="K97" i="15"/>
  <c r="Q97" i="15" s="1"/>
  <c r="L97" i="15"/>
  <c r="M97" i="15"/>
  <c r="K98" i="15"/>
  <c r="L98" i="15"/>
  <c r="M98" i="15"/>
  <c r="K99" i="15"/>
  <c r="L99" i="15"/>
  <c r="M99" i="15"/>
  <c r="K100" i="15"/>
  <c r="L100" i="15"/>
  <c r="L100" i="1"/>
  <c r="M100" i="15"/>
  <c r="K101" i="15"/>
  <c r="L101" i="15"/>
  <c r="M101" i="15"/>
  <c r="K102" i="15"/>
  <c r="L102" i="15"/>
  <c r="M102" i="15"/>
  <c r="K103" i="15"/>
  <c r="L103" i="15"/>
  <c r="M103" i="15"/>
  <c r="K104" i="15"/>
  <c r="L104" i="15"/>
  <c r="M104" i="15"/>
  <c r="K105" i="15"/>
  <c r="L105" i="15"/>
  <c r="M105" i="15"/>
  <c r="K106" i="15"/>
  <c r="L106" i="15"/>
  <c r="M106" i="15"/>
  <c r="K107" i="15"/>
  <c r="L107" i="15"/>
  <c r="M107" i="15"/>
  <c r="K109" i="15"/>
  <c r="L109" i="15"/>
  <c r="M109" i="15"/>
  <c r="K110" i="15"/>
  <c r="Q110" i="15" s="1"/>
  <c r="L110" i="15"/>
  <c r="M110" i="15"/>
  <c r="K111" i="15"/>
  <c r="L111" i="15"/>
  <c r="M111" i="15"/>
  <c r="M111" i="1" s="1"/>
  <c r="K112" i="15"/>
  <c r="Q112" i="15" s="1"/>
  <c r="L112" i="15"/>
  <c r="M112" i="15"/>
  <c r="K113" i="15"/>
  <c r="L113" i="15"/>
  <c r="M113" i="15"/>
  <c r="K114" i="15"/>
  <c r="L114" i="15"/>
  <c r="L114" i="1" s="1"/>
  <c r="M114" i="15"/>
  <c r="K115" i="15"/>
  <c r="L115" i="15"/>
  <c r="M115" i="15"/>
  <c r="Q115" i="15"/>
  <c r="K116" i="15"/>
  <c r="K116" i="1"/>
  <c r="Q116" i="1" s="1"/>
  <c r="L116" i="15"/>
  <c r="M116" i="15"/>
  <c r="K117" i="15"/>
  <c r="L117" i="15"/>
  <c r="M117" i="15"/>
  <c r="K118" i="15"/>
  <c r="L118" i="15"/>
  <c r="M118" i="15"/>
  <c r="K142" i="15"/>
  <c r="L142" i="15"/>
  <c r="M142" i="15"/>
  <c r="K143" i="15"/>
  <c r="L143" i="15"/>
  <c r="M143" i="15"/>
  <c r="K144" i="15"/>
  <c r="L144" i="15"/>
  <c r="M144" i="15"/>
  <c r="Q144" i="15" s="1"/>
  <c r="K145" i="15"/>
  <c r="L145" i="15"/>
  <c r="M145" i="15"/>
  <c r="K146" i="15"/>
  <c r="L146" i="15"/>
  <c r="M146" i="15"/>
  <c r="K147" i="15"/>
  <c r="K147" i="1"/>
  <c r="L147" i="15"/>
  <c r="M147" i="15"/>
  <c r="N94" i="15"/>
  <c r="N95" i="15"/>
  <c r="N96" i="15"/>
  <c r="N97" i="15"/>
  <c r="N98" i="15"/>
  <c r="N99" i="15"/>
  <c r="N100" i="15"/>
  <c r="N101" i="15"/>
  <c r="N102" i="15"/>
  <c r="N103" i="15"/>
  <c r="N104" i="15"/>
  <c r="N105" i="15"/>
  <c r="N106" i="15"/>
  <c r="N107" i="15"/>
  <c r="N109" i="15"/>
  <c r="N110" i="15"/>
  <c r="N111" i="15"/>
  <c r="N112" i="15"/>
  <c r="N113" i="15"/>
  <c r="N114" i="15"/>
  <c r="N115" i="15"/>
  <c r="N116" i="15"/>
  <c r="N117" i="15"/>
  <c r="N118" i="15"/>
  <c r="N142" i="15"/>
  <c r="N143" i="15"/>
  <c r="N144" i="15"/>
  <c r="N145" i="15"/>
  <c r="N146" i="15"/>
  <c r="N147" i="15"/>
  <c r="O94" i="15"/>
  <c r="O95" i="15"/>
  <c r="O96" i="15"/>
  <c r="O97" i="15"/>
  <c r="O98" i="15"/>
  <c r="O99" i="15"/>
  <c r="O100" i="15"/>
  <c r="O101" i="15"/>
  <c r="O102" i="15"/>
  <c r="O103" i="15"/>
  <c r="O103" i="1" s="1"/>
  <c r="O104" i="15"/>
  <c r="O105" i="15"/>
  <c r="O106" i="15"/>
  <c r="O107" i="15"/>
  <c r="O109" i="15"/>
  <c r="O110" i="15"/>
  <c r="O111" i="15"/>
  <c r="O112" i="15"/>
  <c r="O112" i="1" s="1"/>
  <c r="O113" i="15"/>
  <c r="O114" i="15"/>
  <c r="O115" i="15"/>
  <c r="O116" i="15"/>
  <c r="O117" i="15"/>
  <c r="O118" i="15"/>
  <c r="O142" i="15"/>
  <c r="O143" i="15"/>
  <c r="O144" i="15"/>
  <c r="O145" i="15"/>
  <c r="O146" i="15"/>
  <c r="O147" i="15"/>
  <c r="E23" i="1"/>
  <c r="E24" i="1"/>
  <c r="E25" i="1"/>
  <c r="E31" i="1"/>
  <c r="D76" i="1"/>
  <c r="D75" i="1"/>
  <c r="E154" i="1"/>
  <c r="F154" i="1"/>
  <c r="G154" i="1"/>
  <c r="H154" i="1"/>
  <c r="I154" i="1"/>
  <c r="I12" i="1"/>
  <c r="H12" i="1"/>
  <c r="G12" i="1"/>
  <c r="F12" i="1"/>
  <c r="E12" i="1"/>
  <c r="I11" i="1"/>
  <c r="H11" i="1"/>
  <c r="G11" i="1"/>
  <c r="F11" i="1"/>
  <c r="E11" i="1"/>
  <c r="I10" i="1"/>
  <c r="H10" i="1"/>
  <c r="G10" i="1"/>
  <c r="F10" i="1"/>
  <c r="E10" i="1"/>
  <c r="I9" i="1"/>
  <c r="H9" i="1"/>
  <c r="G9" i="1"/>
  <c r="F9" i="1"/>
  <c r="E9" i="1"/>
  <c r="I8" i="1"/>
  <c r="H8" i="1"/>
  <c r="G8" i="1"/>
  <c r="F8" i="1"/>
  <c r="E8" i="1"/>
  <c r="I7" i="1"/>
  <c r="H7" i="1"/>
  <c r="G7" i="1"/>
  <c r="F7" i="1"/>
  <c r="E7" i="1"/>
  <c r="I6" i="1"/>
  <c r="H6" i="1"/>
  <c r="F6" i="1"/>
  <c r="E6" i="1"/>
  <c r="I162" i="1"/>
  <c r="H162" i="1"/>
  <c r="G162" i="1"/>
  <c r="F162" i="1"/>
  <c r="E162" i="1"/>
  <c r="I160" i="1"/>
  <c r="H160" i="1"/>
  <c r="G160" i="1"/>
  <c r="F160" i="1"/>
  <c r="E160" i="1"/>
  <c r="I159" i="1"/>
  <c r="H159" i="1"/>
  <c r="G159" i="1"/>
  <c r="F159" i="1"/>
  <c r="E159" i="1"/>
  <c r="I158" i="1"/>
  <c r="H158" i="1"/>
  <c r="G158" i="1"/>
  <c r="F158" i="1"/>
  <c r="E158" i="1"/>
  <c r="I157" i="1"/>
  <c r="H157" i="1"/>
  <c r="G157" i="1"/>
  <c r="F157" i="1"/>
  <c r="E157" i="1"/>
  <c r="I156" i="1"/>
  <c r="H156" i="1"/>
  <c r="G156" i="1"/>
  <c r="F156" i="1"/>
  <c r="E156" i="1"/>
  <c r="I155" i="1"/>
  <c r="H155" i="1"/>
  <c r="G155" i="1"/>
  <c r="F155" i="1"/>
  <c r="E155" i="1"/>
  <c r="I153" i="1"/>
  <c r="H153" i="1"/>
  <c r="G153" i="1"/>
  <c r="F153" i="1"/>
  <c r="E153" i="1"/>
  <c r="I152" i="1"/>
  <c r="H152" i="1"/>
  <c r="G152" i="1"/>
  <c r="F152" i="1"/>
  <c r="E152" i="1"/>
  <c r="I151" i="1"/>
  <c r="H151" i="1"/>
  <c r="G151" i="1"/>
  <c r="F151" i="1"/>
  <c r="E151" i="1"/>
  <c r="I150" i="1"/>
  <c r="H150" i="1"/>
  <c r="G150" i="1"/>
  <c r="F150" i="1"/>
  <c r="E150" i="1"/>
  <c r="I149" i="1"/>
  <c r="H149" i="1"/>
  <c r="G149" i="1"/>
  <c r="F149" i="1"/>
  <c r="E149" i="1"/>
  <c r="I148" i="1"/>
  <c r="H148" i="1"/>
  <c r="G148" i="1"/>
  <c r="F148" i="1"/>
  <c r="E148" i="1"/>
  <c r="I147" i="1"/>
  <c r="H147" i="1"/>
  <c r="G147" i="1"/>
  <c r="F147" i="1"/>
  <c r="E147" i="1"/>
  <c r="I146" i="1"/>
  <c r="H146" i="1"/>
  <c r="G146" i="1"/>
  <c r="F146" i="1"/>
  <c r="E146" i="1"/>
  <c r="I145" i="1"/>
  <c r="H145" i="1"/>
  <c r="G145" i="1"/>
  <c r="F145" i="1"/>
  <c r="E145" i="1"/>
  <c r="I144" i="1"/>
  <c r="H144" i="1"/>
  <c r="G144" i="1"/>
  <c r="F144" i="1"/>
  <c r="E144" i="1"/>
  <c r="I143" i="1"/>
  <c r="H143" i="1"/>
  <c r="G143" i="1"/>
  <c r="F143" i="1"/>
  <c r="E143" i="1"/>
  <c r="I142" i="1"/>
  <c r="H142" i="1"/>
  <c r="G142" i="1"/>
  <c r="F142" i="1"/>
  <c r="E142" i="1"/>
  <c r="I140" i="1"/>
  <c r="H140" i="1"/>
  <c r="G140" i="1"/>
  <c r="F140" i="1"/>
  <c r="E140" i="1"/>
  <c r="I139" i="1"/>
  <c r="H139" i="1"/>
  <c r="G139" i="1"/>
  <c r="F139" i="1"/>
  <c r="E139" i="1"/>
  <c r="I138" i="1"/>
  <c r="H138" i="1"/>
  <c r="G138" i="1"/>
  <c r="F138" i="1"/>
  <c r="E138" i="1"/>
  <c r="I137" i="1"/>
  <c r="H137" i="1"/>
  <c r="G137" i="1"/>
  <c r="F137" i="1"/>
  <c r="E137" i="1"/>
  <c r="I136" i="1"/>
  <c r="H136" i="1"/>
  <c r="G136" i="1"/>
  <c r="F136" i="1"/>
  <c r="E136" i="1"/>
  <c r="I135" i="1"/>
  <c r="H135" i="1"/>
  <c r="G135" i="1"/>
  <c r="F135" i="1"/>
  <c r="E135" i="1"/>
  <c r="I134" i="1"/>
  <c r="H134" i="1"/>
  <c r="G134" i="1"/>
  <c r="F134" i="1"/>
  <c r="E134" i="1"/>
  <c r="I133" i="1"/>
  <c r="H133" i="1"/>
  <c r="G133" i="1"/>
  <c r="F133" i="1"/>
  <c r="E133" i="1"/>
  <c r="I132" i="1"/>
  <c r="H132" i="1"/>
  <c r="G132" i="1"/>
  <c r="F132" i="1"/>
  <c r="E132" i="1"/>
  <c r="I131" i="1"/>
  <c r="H131" i="1"/>
  <c r="G131" i="1"/>
  <c r="F131" i="1"/>
  <c r="E131" i="1"/>
  <c r="I130" i="1"/>
  <c r="H130" i="1"/>
  <c r="G130" i="1"/>
  <c r="F130" i="1"/>
  <c r="E130" i="1"/>
  <c r="I128" i="1"/>
  <c r="H128" i="1"/>
  <c r="G128" i="1"/>
  <c r="F128" i="1"/>
  <c r="E128" i="1"/>
  <c r="I127" i="1"/>
  <c r="H127" i="1"/>
  <c r="G127" i="1"/>
  <c r="F127" i="1"/>
  <c r="E127" i="1"/>
  <c r="I126" i="1"/>
  <c r="H126" i="1"/>
  <c r="G126" i="1"/>
  <c r="F126" i="1"/>
  <c r="E126" i="1"/>
  <c r="I125" i="1"/>
  <c r="H125" i="1"/>
  <c r="G125" i="1"/>
  <c r="F125" i="1"/>
  <c r="E125" i="1"/>
  <c r="I124" i="1"/>
  <c r="H124" i="1"/>
  <c r="G124" i="1"/>
  <c r="F124" i="1"/>
  <c r="E124" i="1"/>
  <c r="I123" i="1"/>
  <c r="H123" i="1"/>
  <c r="G123" i="1"/>
  <c r="F123" i="1"/>
  <c r="E123" i="1"/>
  <c r="I122" i="1"/>
  <c r="H122" i="1"/>
  <c r="G122" i="1"/>
  <c r="F122" i="1"/>
  <c r="E122" i="1"/>
  <c r="I120" i="1"/>
  <c r="H120" i="1"/>
  <c r="G120" i="1"/>
  <c r="F120" i="1"/>
  <c r="E120" i="1"/>
  <c r="I118" i="1"/>
  <c r="H118" i="1"/>
  <c r="G118" i="1"/>
  <c r="F118" i="1"/>
  <c r="E118" i="1"/>
  <c r="I117" i="1"/>
  <c r="H117" i="1"/>
  <c r="G117" i="1"/>
  <c r="F117" i="1"/>
  <c r="E117" i="1"/>
  <c r="I116" i="1"/>
  <c r="H116" i="1"/>
  <c r="G116" i="1"/>
  <c r="F116" i="1"/>
  <c r="E116" i="1"/>
  <c r="I115" i="1"/>
  <c r="H115" i="1"/>
  <c r="G115" i="1"/>
  <c r="F115" i="1"/>
  <c r="E115" i="1"/>
  <c r="I114" i="1"/>
  <c r="H114" i="1"/>
  <c r="G114" i="1"/>
  <c r="F114" i="1"/>
  <c r="E114" i="1"/>
  <c r="I113" i="1"/>
  <c r="H113" i="1"/>
  <c r="G113" i="1"/>
  <c r="F113" i="1"/>
  <c r="E113" i="1"/>
  <c r="I112" i="1"/>
  <c r="H112" i="1"/>
  <c r="G112" i="1"/>
  <c r="F112" i="1"/>
  <c r="E112" i="1"/>
  <c r="I111" i="1"/>
  <c r="H111" i="1"/>
  <c r="G111" i="1"/>
  <c r="F111" i="1"/>
  <c r="E111" i="1"/>
  <c r="I110" i="1"/>
  <c r="H110" i="1"/>
  <c r="G110" i="1"/>
  <c r="F110" i="1"/>
  <c r="E110" i="1"/>
  <c r="I109" i="1"/>
  <c r="H109" i="1"/>
  <c r="G109" i="1"/>
  <c r="F109" i="1"/>
  <c r="E109" i="1"/>
  <c r="I107" i="1"/>
  <c r="H107" i="1"/>
  <c r="G107" i="1"/>
  <c r="F107" i="1"/>
  <c r="E107" i="1"/>
  <c r="I106" i="1"/>
  <c r="H106" i="1"/>
  <c r="G106" i="1"/>
  <c r="F106" i="1"/>
  <c r="E106" i="1"/>
  <c r="I105" i="1"/>
  <c r="H105" i="1"/>
  <c r="G105" i="1"/>
  <c r="F105" i="1"/>
  <c r="E105" i="1"/>
  <c r="I104" i="1"/>
  <c r="H104" i="1"/>
  <c r="G104" i="1"/>
  <c r="F104" i="1"/>
  <c r="E104" i="1"/>
  <c r="I103" i="1"/>
  <c r="H103" i="1"/>
  <c r="G103" i="1"/>
  <c r="F103" i="1"/>
  <c r="E103" i="1"/>
  <c r="I102" i="1"/>
  <c r="H102" i="1"/>
  <c r="G102" i="1"/>
  <c r="F102" i="1"/>
  <c r="E102" i="1"/>
  <c r="I101" i="1"/>
  <c r="H101" i="1"/>
  <c r="G101" i="1"/>
  <c r="F101" i="1"/>
  <c r="E101" i="1"/>
  <c r="I100" i="1"/>
  <c r="H100" i="1"/>
  <c r="G100" i="1"/>
  <c r="F100" i="1"/>
  <c r="E100" i="1"/>
  <c r="I99" i="1"/>
  <c r="H99" i="1"/>
  <c r="G99" i="1"/>
  <c r="F99" i="1"/>
  <c r="E99" i="1"/>
  <c r="I98" i="1"/>
  <c r="H98" i="1"/>
  <c r="G98" i="1"/>
  <c r="F98" i="1"/>
  <c r="E98" i="1"/>
  <c r="I97" i="1"/>
  <c r="H97" i="1"/>
  <c r="G97" i="1"/>
  <c r="F97" i="1"/>
  <c r="E97" i="1"/>
  <c r="I96" i="1"/>
  <c r="H96" i="1"/>
  <c r="G96" i="1"/>
  <c r="F96" i="1"/>
  <c r="E96" i="1"/>
  <c r="I95" i="1"/>
  <c r="H95" i="1"/>
  <c r="G95" i="1"/>
  <c r="F95" i="1"/>
  <c r="E95" i="1"/>
  <c r="I94" i="1"/>
  <c r="H94" i="1"/>
  <c r="G94" i="1"/>
  <c r="F94" i="1"/>
  <c r="E94" i="1"/>
  <c r="I92" i="1"/>
  <c r="H92" i="1"/>
  <c r="G92" i="1"/>
  <c r="F92" i="1"/>
  <c r="E92" i="1"/>
  <c r="I91" i="1"/>
  <c r="H91" i="1"/>
  <c r="G91" i="1"/>
  <c r="F91" i="1"/>
  <c r="E91" i="1"/>
  <c r="I90" i="1"/>
  <c r="H90" i="1"/>
  <c r="G90" i="1"/>
  <c r="F90" i="1"/>
  <c r="E90" i="1"/>
  <c r="I88" i="1"/>
  <c r="H88" i="1"/>
  <c r="G88" i="1"/>
  <c r="F88" i="1"/>
  <c r="E88" i="1"/>
  <c r="I82" i="1"/>
  <c r="H82" i="1"/>
  <c r="G82" i="1"/>
  <c r="F82" i="1"/>
  <c r="E82" i="1"/>
  <c r="I79" i="1"/>
  <c r="H79" i="1"/>
  <c r="G79" i="1"/>
  <c r="F79" i="1"/>
  <c r="E79" i="1"/>
  <c r="I78" i="1"/>
  <c r="H78" i="1"/>
  <c r="G78" i="1"/>
  <c r="F78" i="1"/>
  <c r="E78" i="1"/>
  <c r="I77" i="1"/>
  <c r="H77" i="1"/>
  <c r="G77" i="1"/>
  <c r="F77" i="1"/>
  <c r="E77" i="1"/>
  <c r="I76" i="1"/>
  <c r="H76" i="1"/>
  <c r="G76" i="1"/>
  <c r="F76" i="1"/>
  <c r="E76" i="1"/>
  <c r="I75" i="1"/>
  <c r="H75" i="1"/>
  <c r="G75" i="1"/>
  <c r="F75" i="1"/>
  <c r="E75" i="1"/>
  <c r="I74" i="1"/>
  <c r="H74" i="1"/>
  <c r="G74" i="1"/>
  <c r="F74" i="1"/>
  <c r="E74" i="1"/>
  <c r="I73" i="1"/>
  <c r="H73" i="1"/>
  <c r="G73" i="1"/>
  <c r="F73" i="1"/>
  <c r="E73" i="1"/>
  <c r="I72" i="1"/>
  <c r="H72" i="1"/>
  <c r="G72" i="1"/>
  <c r="F72" i="1"/>
  <c r="E72" i="1"/>
  <c r="I71" i="1"/>
  <c r="H71" i="1"/>
  <c r="G71" i="1"/>
  <c r="F71" i="1"/>
  <c r="E71" i="1"/>
  <c r="I70" i="1"/>
  <c r="H70" i="1"/>
  <c r="G70" i="1"/>
  <c r="F70" i="1"/>
  <c r="E70" i="1"/>
  <c r="I69" i="1"/>
  <c r="H69" i="1"/>
  <c r="G69" i="1"/>
  <c r="F69" i="1"/>
  <c r="E69" i="1"/>
  <c r="I53" i="1"/>
  <c r="H53" i="1"/>
  <c r="G53" i="1"/>
  <c r="F53" i="1"/>
  <c r="E53" i="1"/>
  <c r="I52" i="1"/>
  <c r="H52" i="1"/>
  <c r="G52" i="1"/>
  <c r="F52" i="1"/>
  <c r="E52" i="1"/>
  <c r="I51" i="1"/>
  <c r="H51" i="1"/>
  <c r="G51" i="1"/>
  <c r="F51" i="1"/>
  <c r="E51" i="1"/>
  <c r="I50" i="1"/>
  <c r="H50" i="1"/>
  <c r="G50" i="1"/>
  <c r="F50" i="1"/>
  <c r="E50" i="1"/>
  <c r="I48" i="1"/>
  <c r="H48" i="1"/>
  <c r="G48" i="1"/>
  <c r="F48" i="1"/>
  <c r="E48" i="1"/>
  <c r="I47" i="1"/>
  <c r="H47" i="1"/>
  <c r="G47" i="1"/>
  <c r="F47" i="1"/>
  <c r="E47" i="1"/>
  <c r="I46" i="1"/>
  <c r="H46" i="1"/>
  <c r="G46" i="1"/>
  <c r="F46" i="1"/>
  <c r="E46" i="1"/>
  <c r="I45" i="1"/>
  <c r="H45" i="1"/>
  <c r="G45" i="1"/>
  <c r="F45" i="1"/>
  <c r="E45" i="1"/>
  <c r="I44" i="1"/>
  <c r="H44" i="1"/>
  <c r="G44" i="1"/>
  <c r="F44" i="1"/>
  <c r="E44" i="1"/>
  <c r="I43" i="1"/>
  <c r="H43" i="1"/>
  <c r="G43" i="1"/>
  <c r="F43" i="1"/>
  <c r="E43" i="1"/>
  <c r="I42" i="1"/>
  <c r="H42" i="1"/>
  <c r="G42" i="1"/>
  <c r="F42" i="1"/>
  <c r="E42" i="1"/>
  <c r="E15" i="1"/>
  <c r="F15" i="1"/>
  <c r="G15" i="1"/>
  <c r="H15" i="1"/>
  <c r="I15" i="1"/>
  <c r="E16" i="1"/>
  <c r="F16" i="1"/>
  <c r="G16" i="1"/>
  <c r="H16" i="1"/>
  <c r="I16" i="1"/>
  <c r="E17" i="1"/>
  <c r="F17" i="1"/>
  <c r="G17" i="1"/>
  <c r="H17" i="1"/>
  <c r="I17" i="1"/>
  <c r="E18" i="1"/>
  <c r="F18" i="1"/>
  <c r="G18" i="1"/>
  <c r="H18" i="1"/>
  <c r="I18" i="1"/>
  <c r="E19" i="1"/>
  <c r="F19" i="1"/>
  <c r="G19" i="1"/>
  <c r="H19" i="1"/>
  <c r="I19" i="1"/>
  <c r="E20" i="1"/>
  <c r="F20" i="1"/>
  <c r="G20" i="1"/>
  <c r="H20" i="1"/>
  <c r="I20" i="1"/>
  <c r="E21" i="1"/>
  <c r="F21" i="1"/>
  <c r="G21" i="1"/>
  <c r="H21" i="1"/>
  <c r="I21" i="1"/>
  <c r="E22" i="1"/>
  <c r="F22" i="1"/>
  <c r="G22" i="1"/>
  <c r="H22" i="1"/>
  <c r="I22" i="1"/>
  <c r="F23" i="1"/>
  <c r="G23" i="1"/>
  <c r="H23" i="1"/>
  <c r="I23" i="1"/>
  <c r="F24" i="1"/>
  <c r="G24" i="1"/>
  <c r="H24" i="1"/>
  <c r="I24" i="1"/>
  <c r="F25" i="1"/>
  <c r="G25" i="1"/>
  <c r="H25" i="1"/>
  <c r="I25" i="1"/>
  <c r="E26" i="1"/>
  <c r="F26" i="1"/>
  <c r="G26" i="1"/>
  <c r="H26" i="1"/>
  <c r="I26" i="1"/>
  <c r="E27" i="1"/>
  <c r="F27" i="1"/>
  <c r="G27" i="1"/>
  <c r="H27" i="1"/>
  <c r="I27" i="1"/>
  <c r="E28" i="1"/>
  <c r="F28" i="1"/>
  <c r="G28" i="1"/>
  <c r="H28" i="1"/>
  <c r="I28" i="1"/>
  <c r="E29" i="1"/>
  <c r="F29" i="1"/>
  <c r="G29" i="1"/>
  <c r="H29" i="1"/>
  <c r="I29" i="1"/>
  <c r="E30" i="1"/>
  <c r="F30" i="1"/>
  <c r="G30" i="1"/>
  <c r="H30" i="1"/>
  <c r="I30" i="1"/>
  <c r="F31" i="1"/>
  <c r="G31" i="1"/>
  <c r="H31" i="1"/>
  <c r="I31" i="1"/>
  <c r="E32" i="1"/>
  <c r="F32" i="1"/>
  <c r="G32" i="1"/>
  <c r="H32" i="1"/>
  <c r="I32" i="1"/>
  <c r="E34" i="1"/>
  <c r="F34" i="1"/>
  <c r="G34" i="1"/>
  <c r="H34" i="1"/>
  <c r="I34" i="1"/>
  <c r="E35" i="1"/>
  <c r="F35" i="1"/>
  <c r="G35" i="1"/>
  <c r="H35" i="1"/>
  <c r="I35" i="1"/>
  <c r="E36" i="1"/>
  <c r="F36" i="1"/>
  <c r="G36" i="1"/>
  <c r="H36" i="1"/>
  <c r="I36" i="1"/>
  <c r="E37" i="1"/>
  <c r="F37" i="1"/>
  <c r="G37" i="1"/>
  <c r="H37" i="1"/>
  <c r="I37" i="1"/>
  <c r="E38" i="1"/>
  <c r="F38" i="1"/>
  <c r="G38" i="1"/>
  <c r="H38" i="1"/>
  <c r="I38" i="1"/>
  <c r="E39" i="1"/>
  <c r="F39" i="1"/>
  <c r="G39" i="1"/>
  <c r="H39" i="1"/>
  <c r="I39" i="1"/>
  <c r="E40" i="1"/>
  <c r="F40" i="1"/>
  <c r="G40" i="1"/>
  <c r="H40" i="1"/>
  <c r="I40" i="1"/>
  <c r="I14" i="1"/>
  <c r="H14" i="1"/>
  <c r="G14" i="1"/>
  <c r="F14" i="1"/>
  <c r="E14" i="1"/>
  <c r="E7" i="25"/>
  <c r="E8" i="25"/>
  <c r="E9" i="25"/>
  <c r="E11" i="25"/>
  <c r="E13" i="25"/>
  <c r="E10" i="25"/>
  <c r="E12" i="25"/>
  <c r="H13" i="26"/>
  <c r="H14" i="26"/>
  <c r="H18" i="26"/>
  <c r="H17" i="26"/>
  <c r="H16" i="26"/>
  <c r="H15" i="26"/>
  <c r="G19" i="26"/>
  <c r="T161" i="1"/>
  <c r="T141" i="1"/>
  <c r="T119" i="1"/>
  <c r="T89" i="1"/>
  <c r="T49" i="1"/>
  <c r="F19" i="26"/>
  <c r="E19" i="26"/>
  <c r="C19" i="26"/>
  <c r="D19" i="26"/>
  <c r="S159" i="15"/>
  <c r="E170" i="1"/>
  <c r="E176" i="1"/>
  <c r="N75" i="35"/>
  <c r="M75" i="35"/>
  <c r="K75" i="35"/>
  <c r="L150" i="1"/>
  <c r="L120" i="1"/>
  <c r="L42" i="1"/>
  <c r="L75" i="17"/>
  <c r="O76" i="16"/>
  <c r="O122" i="1"/>
  <c r="O82" i="1"/>
  <c r="N43" i="1"/>
  <c r="N157" i="1"/>
  <c r="N150" i="1"/>
  <c r="K50" i="1"/>
  <c r="L75" i="19"/>
  <c r="N75" i="19"/>
  <c r="N76" i="35"/>
  <c r="O76" i="35"/>
  <c r="L76" i="35"/>
  <c r="O75" i="17"/>
  <c r="O133" i="1"/>
  <c r="N75" i="17"/>
  <c r="Q75" i="17" s="1"/>
  <c r="N156" i="1"/>
  <c r="N153" i="1"/>
  <c r="M137" i="1"/>
  <c r="M134" i="1"/>
  <c r="K77" i="1"/>
  <c r="Q135" i="17"/>
  <c r="Q157" i="33"/>
  <c r="Q137" i="33"/>
  <c r="L75" i="35"/>
  <c r="Q141" i="33"/>
  <c r="Q138" i="33"/>
  <c r="Q87" i="33"/>
  <c r="Q56" i="33"/>
  <c r="Q37" i="35"/>
  <c r="Q110" i="35"/>
  <c r="Q155" i="35"/>
  <c r="Q59" i="33"/>
  <c r="M76" i="35"/>
  <c r="Q155" i="33"/>
  <c r="Q129" i="33"/>
  <c r="R167" i="34"/>
  <c r="R170" i="35"/>
  <c r="K82" i="1"/>
  <c r="Q157" i="2"/>
  <c r="N76" i="34"/>
  <c r="O75" i="34"/>
  <c r="M75" i="34"/>
  <c r="L175" i="18"/>
  <c r="L43" i="1"/>
  <c r="M18" i="37"/>
  <c r="P19" i="37"/>
  <c r="K13" i="35"/>
  <c r="Q13" i="35"/>
  <c r="K13" i="33"/>
  <c r="L173" i="35"/>
  <c r="N63" i="37"/>
  <c r="M76" i="37"/>
  <c r="P70" i="37"/>
  <c r="L22" i="37"/>
  <c r="K41" i="37"/>
  <c r="O46" i="37"/>
  <c r="M47" i="37"/>
  <c r="S40" i="35"/>
  <c r="N43" i="37"/>
  <c r="Q154" i="35"/>
  <c r="Q150" i="35"/>
  <c r="O155" i="37"/>
  <c r="Q151" i="33"/>
  <c r="E177" i="17"/>
  <c r="Q152" i="16"/>
  <c r="P162" i="1"/>
  <c r="P173" i="35"/>
  <c r="P159" i="37"/>
  <c r="P172" i="37"/>
  <c r="L173" i="34"/>
  <c r="M173" i="33"/>
  <c r="M159" i="37"/>
  <c r="M172" i="37" s="1"/>
  <c r="K173" i="35"/>
  <c r="R169" i="34"/>
  <c r="N175" i="19"/>
  <c r="Q150" i="15"/>
  <c r="M53" i="37"/>
  <c r="Q137" i="37"/>
  <c r="L173" i="33"/>
  <c r="L159" i="37"/>
  <c r="L172" i="37" s="1"/>
  <c r="N173" i="34"/>
  <c r="N159" i="37"/>
  <c r="N172" i="37"/>
  <c r="L154" i="37"/>
  <c r="M159" i="1"/>
  <c r="L152" i="1"/>
  <c r="M135" i="1"/>
  <c r="P76" i="35"/>
  <c r="P162" i="35" s="1"/>
  <c r="K76" i="35"/>
  <c r="L151" i="1"/>
  <c r="K120" i="37"/>
  <c r="S159" i="19"/>
  <c r="Q70" i="34"/>
  <c r="Q152" i="18"/>
  <c r="M147" i="37"/>
  <c r="Q148" i="35"/>
  <c r="P75" i="35"/>
  <c r="O75" i="35"/>
  <c r="P126" i="37"/>
  <c r="Q150" i="20"/>
  <c r="N151" i="1"/>
  <c r="N120" i="1"/>
  <c r="Q142" i="35"/>
  <c r="O153" i="1"/>
  <c r="M152" i="37"/>
  <c r="S157" i="35"/>
  <c r="Q56" i="34"/>
  <c r="Q38" i="16"/>
  <c r="P134" i="1"/>
  <c r="K57" i="37"/>
  <c r="Q57" i="37" s="1"/>
  <c r="M125" i="37"/>
  <c r="N122" i="37"/>
  <c r="K34" i="37"/>
  <c r="O80" i="37"/>
  <c r="M76" i="34"/>
  <c r="O76" i="34"/>
  <c r="Q133" i="33"/>
  <c r="P156" i="1"/>
  <c r="Q105" i="35"/>
  <c r="P130" i="37"/>
  <c r="P149" i="37"/>
  <c r="N75" i="34"/>
  <c r="N136" i="1"/>
  <c r="P75" i="34"/>
  <c r="K30" i="37"/>
  <c r="L136" i="1"/>
  <c r="Q136" i="1" s="1"/>
  <c r="P52" i="37"/>
  <c r="P118" i="37"/>
  <c r="Q93" i="37"/>
  <c r="L125" i="1"/>
  <c r="P129" i="37"/>
  <c r="Q116" i="37"/>
  <c r="K159" i="37"/>
  <c r="R170" i="34"/>
  <c r="R170" i="33"/>
  <c r="Q172" i="33"/>
  <c r="K76" i="37"/>
  <c r="M50" i="1"/>
  <c r="K123" i="1"/>
  <c r="P123" i="1"/>
  <c r="M160" i="1"/>
  <c r="R171" i="17"/>
  <c r="Q38" i="15"/>
  <c r="K157" i="1"/>
  <c r="Q157" i="1" s="1"/>
  <c r="T157" i="1" s="1"/>
  <c r="K158" i="1"/>
  <c r="K51" i="1"/>
  <c r="N139" i="1"/>
  <c r="Q138" i="17"/>
  <c r="P43" i="1"/>
  <c r="M156" i="1"/>
  <c r="Q156" i="1" s="1"/>
  <c r="K152" i="1"/>
  <c r="L82" i="1"/>
  <c r="Q82" i="1" s="1"/>
  <c r="K136" i="1"/>
  <c r="Q150" i="2"/>
  <c r="M150" i="1"/>
  <c r="K151" i="1"/>
  <c r="Q151" i="1" s="1"/>
  <c r="N42" i="1"/>
  <c r="Q42" i="1" s="1"/>
  <c r="Q124" i="2"/>
  <c r="P125" i="1"/>
  <c r="K159" i="1"/>
  <c r="Q159" i="1" s="1"/>
  <c r="T159" i="1" s="1"/>
  <c r="L135" i="1"/>
  <c r="K42" i="1"/>
  <c r="L158" i="1"/>
  <c r="P152" i="1"/>
  <c r="N77" i="1"/>
  <c r="Q135" i="16"/>
  <c r="M51" i="1"/>
  <c r="P127" i="1"/>
  <c r="M42" i="1"/>
  <c r="Q152" i="20"/>
  <c r="Q19" i="17"/>
  <c r="M125" i="1"/>
  <c r="P157" i="1"/>
  <c r="Q140" i="19"/>
  <c r="L50" i="1"/>
  <c r="O159" i="1"/>
  <c r="L124" i="1"/>
  <c r="Q124" i="1"/>
  <c r="S159" i="18"/>
  <c r="O125" i="1"/>
  <c r="Q125" i="19"/>
  <c r="Q125" i="17"/>
  <c r="O136" i="1"/>
  <c r="P159" i="1"/>
  <c r="P150" i="1"/>
  <c r="O158" i="1"/>
  <c r="Q158" i="1" s="1"/>
  <c r="T158" i="1" s="1"/>
  <c r="O151" i="1"/>
  <c r="N158" i="1"/>
  <c r="N50" i="1"/>
  <c r="Q50" i="1" s="1"/>
  <c r="N137" i="1"/>
  <c r="N126" i="1"/>
  <c r="Q150" i="19"/>
  <c r="N51" i="1"/>
  <c r="P137" i="1"/>
  <c r="L157" i="1"/>
  <c r="K153" i="1"/>
  <c r="K43" i="1"/>
  <c r="Q43" i="1" s="1"/>
  <c r="M157" i="1"/>
  <c r="M153" i="1"/>
  <c r="Q124" i="19"/>
  <c r="Q122" i="17"/>
  <c r="S19" i="2"/>
  <c r="O42" i="1"/>
  <c r="S95" i="33"/>
  <c r="L120" i="37"/>
  <c r="L16" i="37"/>
  <c r="L67" i="37"/>
  <c r="S40" i="34"/>
  <c r="Q29" i="35"/>
  <c r="M29" i="37"/>
  <c r="Q120" i="33"/>
  <c r="Q114" i="33"/>
  <c r="Q105" i="33"/>
  <c r="Q50" i="33"/>
  <c r="O42" i="37"/>
  <c r="O78" i="37"/>
  <c r="Q87" i="34"/>
  <c r="Q120" i="34"/>
  <c r="Q73" i="34"/>
  <c r="K134" i="37"/>
  <c r="N124" i="37"/>
  <c r="Q62" i="34"/>
  <c r="N68" i="37"/>
  <c r="L73" i="37"/>
  <c r="Q157" i="35"/>
  <c r="K58" i="37"/>
  <c r="L122" i="37"/>
  <c r="Q123" i="35"/>
  <c r="O37" i="37"/>
  <c r="Q142" i="33"/>
  <c r="Q140" i="33"/>
  <c r="N118" i="37"/>
  <c r="Q119" i="33"/>
  <c r="Q122" i="33"/>
  <c r="M16" i="37"/>
  <c r="Q151" i="34"/>
  <c r="Q115" i="35"/>
  <c r="Q63" i="34"/>
  <c r="M132" i="37"/>
  <c r="Q125" i="34"/>
  <c r="O32" i="37"/>
  <c r="Q123" i="33"/>
  <c r="S35" i="35"/>
  <c r="K132" i="37"/>
  <c r="L131" i="37"/>
  <c r="N155" i="37"/>
  <c r="Q66" i="34"/>
  <c r="Q81" i="34"/>
  <c r="Q113" i="34"/>
  <c r="Q128" i="34"/>
  <c r="K130" i="37"/>
  <c r="Q120" i="35"/>
  <c r="O126" i="37"/>
  <c r="N147" i="37"/>
  <c r="N127" i="37"/>
  <c r="Q60" i="34"/>
  <c r="P38" i="37"/>
  <c r="L156" i="37"/>
  <c r="N130" i="37"/>
  <c r="N38" i="37"/>
  <c r="P31" i="37"/>
  <c r="Q61" i="33"/>
  <c r="S40" i="33"/>
  <c r="O26" i="37"/>
  <c r="Q98" i="35"/>
  <c r="K49" i="37"/>
  <c r="N132" i="37"/>
  <c r="Q144" i="34"/>
  <c r="Q145" i="33"/>
  <c r="K29" i="37"/>
  <c r="Q36" i="33"/>
  <c r="K61" i="37"/>
  <c r="O130" i="37"/>
  <c r="O25" i="37"/>
  <c r="K33" i="37"/>
  <c r="L152" i="37"/>
  <c r="Q135" i="35"/>
  <c r="P40" i="37"/>
  <c r="N41" i="37"/>
  <c r="P44" i="37"/>
  <c r="N45" i="37"/>
  <c r="P25" i="37"/>
  <c r="Q39" i="34"/>
  <c r="P37" i="37"/>
  <c r="N36" i="37"/>
  <c r="N20" i="37"/>
  <c r="K16" i="37"/>
  <c r="P132" i="37"/>
  <c r="M171" i="37"/>
  <c r="O171" i="37"/>
  <c r="Q170" i="37"/>
  <c r="M32" i="37"/>
  <c r="K27" i="37"/>
  <c r="M37" i="37"/>
  <c r="Q135" i="33"/>
  <c r="N39" i="37"/>
  <c r="P58" i="37"/>
  <c r="Q133" i="34"/>
  <c r="Q32" i="34"/>
  <c r="Q30" i="34"/>
  <c r="N29" i="37"/>
  <c r="Q134" i="33"/>
  <c r="P50" i="37"/>
  <c r="P66" i="37"/>
  <c r="Q133" i="35"/>
  <c r="O39" i="37"/>
  <c r="M38" i="37"/>
  <c r="P35" i="37"/>
  <c r="O36" i="37"/>
  <c r="L47" i="37"/>
  <c r="P45" i="37"/>
  <c r="L43" i="37"/>
  <c r="Q42" i="33"/>
  <c r="P51" i="37"/>
  <c r="O134" i="37"/>
  <c r="L133" i="37"/>
  <c r="Q38" i="35"/>
  <c r="S38" i="35"/>
  <c r="S39" i="35"/>
  <c r="P49" i="37"/>
  <c r="Q50" i="34"/>
  <c r="Q44" i="33"/>
  <c r="N28" i="37"/>
  <c r="L27" i="37"/>
  <c r="S37" i="35"/>
  <c r="L37" i="37"/>
  <c r="N34" i="37"/>
  <c r="L33" i="37"/>
  <c r="S29" i="33"/>
  <c r="Q25" i="33"/>
  <c r="S36" i="35"/>
  <c r="Q38" i="34"/>
  <c r="L44" i="37"/>
  <c r="Q42" i="34"/>
  <c r="Q40" i="35"/>
  <c r="Q42" i="35"/>
  <c r="O43" i="37"/>
  <c r="L38" i="37"/>
  <c r="K36" i="37"/>
  <c r="Q37" i="33"/>
  <c r="N16" i="37"/>
  <c r="Q43" i="33"/>
  <c r="S31" i="35"/>
  <c r="Q39" i="35"/>
  <c r="N35" i="37"/>
  <c r="K171" i="37"/>
  <c r="Q29" i="33"/>
  <c r="P41" i="37"/>
  <c r="Q31" i="34"/>
  <c r="M35" i="37"/>
  <c r="S39" i="34"/>
  <c r="Q45" i="33"/>
  <c r="O41" i="37"/>
  <c r="Q41" i="37" s="1"/>
  <c r="Q40" i="33"/>
  <c r="Q22" i="35"/>
  <c r="K22" i="37"/>
  <c r="L42" i="37"/>
  <c r="Q35" i="34"/>
  <c r="P30" i="37"/>
  <c r="P26" i="37"/>
  <c r="O40" i="37"/>
  <c r="M41" i="37"/>
  <c r="O44" i="37"/>
  <c r="K46" i="37"/>
  <c r="S30" i="34"/>
  <c r="Q29" i="34"/>
  <c r="Q35" i="35"/>
  <c r="M33" i="37"/>
  <c r="K32" i="37"/>
  <c r="Q24" i="33"/>
  <c r="K24" i="37"/>
  <c r="O22" i="37"/>
  <c r="Q15" i="34"/>
  <c r="P17" i="37"/>
  <c r="O13" i="37"/>
  <c r="M20" i="37"/>
  <c r="Q151" i="37"/>
  <c r="S32" i="34"/>
  <c r="N15" i="37"/>
  <c r="K45" i="37"/>
  <c r="K39" i="37"/>
  <c r="S30" i="35"/>
  <c r="N24" i="37"/>
  <c r="P22" i="37"/>
  <c r="Q33" i="35"/>
  <c r="Q27" i="35"/>
  <c r="S37" i="33"/>
  <c r="Q17" i="34"/>
  <c r="O34" i="37"/>
  <c r="O23" i="37"/>
  <c r="P13" i="37"/>
  <c r="K35" i="37"/>
  <c r="L28" i="37"/>
  <c r="M14" i="37"/>
  <c r="O16" i="37"/>
  <c r="Q16" i="37" s="1"/>
  <c r="P18" i="37"/>
  <c r="K26" i="37"/>
  <c r="Q14" i="34"/>
  <c r="S35" i="34"/>
  <c r="S34" i="34"/>
  <c r="Q167" i="37"/>
  <c r="R167" i="37" s="1"/>
  <c r="Q169" i="37"/>
  <c r="K15" i="37"/>
  <c r="S28" i="34"/>
  <c r="M24" i="37"/>
  <c r="M22" i="37"/>
  <c r="K23" i="37"/>
  <c r="P27" i="37"/>
  <c r="N31" i="37"/>
  <c r="O14" i="37"/>
  <c r="Q34" i="34"/>
  <c r="S33" i="35"/>
  <c r="N33" i="37"/>
  <c r="S32" i="33"/>
  <c r="Q32" i="33"/>
  <c r="Q28" i="35"/>
  <c r="L26" i="37"/>
  <c r="O19" i="37"/>
  <c r="K14" i="37"/>
  <c r="L13" i="37"/>
  <c r="K13" i="37"/>
  <c r="S31" i="34"/>
  <c r="Q23" i="35"/>
  <c r="N23" i="37"/>
  <c r="Q13" i="34"/>
  <c r="N13" i="37"/>
  <c r="Q19" i="34"/>
  <c r="K19" i="37"/>
  <c r="R168" i="37"/>
  <c r="Q166" i="37"/>
  <c r="R166" i="37"/>
  <c r="Q151" i="19"/>
  <c r="Q125" i="16"/>
  <c r="Q125" i="2"/>
  <c r="Q110" i="2"/>
  <c r="N159" i="1"/>
  <c r="R159" i="1" s="1"/>
  <c r="N135" i="1"/>
  <c r="Q72" i="20"/>
  <c r="K126" i="1"/>
  <c r="M77" i="1"/>
  <c r="P136" i="1"/>
  <c r="K121" i="1"/>
  <c r="Q121" i="1" s="1"/>
  <c r="G49" i="32" s="1"/>
  <c r="L153" i="1"/>
  <c r="K156" i="1"/>
  <c r="S159" i="16"/>
  <c r="O160" i="1"/>
  <c r="O150" i="1"/>
  <c r="L134" i="1"/>
  <c r="K134" i="1"/>
  <c r="K160" i="1"/>
  <c r="L121" i="1"/>
  <c r="K125" i="1"/>
  <c r="K150" i="1"/>
  <c r="K120" i="1"/>
  <c r="Q136" i="16"/>
  <c r="P50" i="1"/>
  <c r="Q136" i="18"/>
  <c r="Q136" i="17"/>
  <c r="P133" i="1"/>
  <c r="M120" i="1"/>
  <c r="Q157" i="16"/>
  <c r="Q103" i="19"/>
  <c r="Q127" i="16"/>
  <c r="O126" i="1"/>
  <c r="Q126" i="1" s="1"/>
  <c r="G51" i="32" s="1"/>
  <c r="Q14" i="18"/>
  <c r="Q125" i="15"/>
  <c r="Q142" i="16"/>
  <c r="N152" i="1"/>
  <c r="N121" i="1"/>
  <c r="Q103" i="2"/>
  <c r="L160" i="1"/>
  <c r="Q151" i="17"/>
  <c r="Q125" i="20"/>
  <c r="L123" i="1"/>
  <c r="Q151" i="20"/>
  <c r="Q38" i="19"/>
  <c r="P153" i="1"/>
  <c r="Q78" i="17"/>
  <c r="E171" i="1"/>
  <c r="L38" i="1"/>
  <c r="S32" i="15"/>
  <c r="Q16" i="18"/>
  <c r="Q38" i="20"/>
  <c r="Q20" i="20"/>
  <c r="Q23" i="2"/>
  <c r="Q20" i="18"/>
  <c r="Q38" i="17"/>
  <c r="P38" i="1"/>
  <c r="K38" i="1"/>
  <c r="Q38" i="18"/>
  <c r="N38" i="1"/>
  <c r="Q36" i="16"/>
  <c r="Q20" i="16"/>
  <c r="S28" i="16"/>
  <c r="S20" i="16"/>
  <c r="Q64" i="18"/>
  <c r="Q124" i="18"/>
  <c r="Q122" i="18"/>
  <c r="S96" i="18"/>
  <c r="Q99" i="18"/>
  <c r="Q104" i="18"/>
  <c r="L77" i="1"/>
  <c r="Q77" i="1" s="1"/>
  <c r="G40" i="32" s="1"/>
  <c r="Q72" i="18"/>
  <c r="Q73" i="18"/>
  <c r="K74" i="1"/>
  <c r="K75" i="19"/>
  <c r="M76" i="18"/>
  <c r="Q76" i="18" s="1"/>
  <c r="N72" i="1"/>
  <c r="M72" i="1"/>
  <c r="Q72" i="1" s="1"/>
  <c r="K72" i="1"/>
  <c r="L72" i="1"/>
  <c r="Q73" i="19"/>
  <c r="Q73" i="17"/>
  <c r="L73" i="1"/>
  <c r="Q73" i="16"/>
  <c r="O73" i="1"/>
  <c r="K73" i="1"/>
  <c r="M74" i="1"/>
  <c r="Q68" i="18"/>
  <c r="Q66" i="18"/>
  <c r="M76" i="20"/>
  <c r="M76" i="2"/>
  <c r="N75" i="15"/>
  <c r="L76" i="15"/>
  <c r="N76" i="2"/>
  <c r="N76" i="15"/>
  <c r="L76" i="2"/>
  <c r="O76" i="18"/>
  <c r="O75" i="15"/>
  <c r="K76" i="18"/>
  <c r="L76" i="18"/>
  <c r="M76" i="16"/>
  <c r="Q60" i="18"/>
  <c r="Q56" i="2"/>
  <c r="Q54" i="15"/>
  <c r="S20" i="19"/>
  <c r="S20" i="20"/>
  <c r="Q20" i="2"/>
  <c r="S20" i="15"/>
  <c r="S20" i="2"/>
  <c r="Q20" i="15"/>
  <c r="N20" i="1"/>
  <c r="Q20" i="1" s="1"/>
  <c r="G13" i="32" s="1"/>
  <c r="S20" i="17"/>
  <c r="K20" i="1"/>
  <c r="L20" i="1"/>
  <c r="Q20" i="19"/>
  <c r="O20" i="1"/>
  <c r="Q19" i="18"/>
  <c r="S19" i="18"/>
  <c r="L19" i="1"/>
  <c r="Q19" i="2"/>
  <c r="S19" i="15"/>
  <c r="S19" i="19"/>
  <c r="S19" i="17"/>
  <c r="Q19" i="20"/>
  <c r="M19" i="1"/>
  <c r="P19" i="1"/>
  <c r="Q19" i="1" s="1"/>
  <c r="G12" i="32" s="1"/>
  <c r="N19" i="1"/>
  <c r="Q19" i="15"/>
  <c r="O19" i="1"/>
  <c r="Q19" i="19"/>
  <c r="Q19" i="16"/>
  <c r="S19" i="16"/>
  <c r="K19" i="1"/>
  <c r="Q71" i="33"/>
  <c r="O72" i="37"/>
  <c r="O71" i="37"/>
  <c r="N72" i="37"/>
  <c r="N69" i="37"/>
  <c r="M72" i="37"/>
  <c r="P73" i="37"/>
  <c r="O73" i="37"/>
  <c r="K69" i="37"/>
  <c r="M73" i="37"/>
  <c r="N70" i="37"/>
  <c r="K67" i="37"/>
  <c r="L66" i="37"/>
  <c r="O64" i="37"/>
  <c r="O63" i="37"/>
  <c r="P63" i="37"/>
  <c r="O62" i="37"/>
  <c r="L62" i="37"/>
  <c r="P54" i="37"/>
  <c r="N53" i="37"/>
  <c r="K28" i="37"/>
  <c r="P28" i="37"/>
  <c r="N27" i="37"/>
  <c r="M27" i="37"/>
  <c r="K17" i="37"/>
  <c r="M17" i="37"/>
  <c r="M127" i="37"/>
  <c r="Q73" i="35"/>
  <c r="Q72" i="35"/>
  <c r="Q71" i="35"/>
  <c r="K62" i="37"/>
  <c r="K72" i="37"/>
  <c r="Q93" i="35"/>
  <c r="P60" i="37"/>
  <c r="Q64" i="35"/>
  <c r="Q69" i="35"/>
  <c r="Q59" i="35"/>
  <c r="Q66" i="35"/>
  <c r="Q58" i="35"/>
  <c r="Q65" i="35"/>
  <c r="O76" i="37"/>
  <c r="L64" i="37"/>
  <c r="L70" i="37"/>
  <c r="Q78" i="35"/>
  <c r="Q54" i="35"/>
  <c r="K54" i="37"/>
  <c r="O17" i="37"/>
  <c r="E173" i="1"/>
  <c r="E178" i="1" s="1"/>
  <c r="E177" i="19"/>
  <c r="K52" i="1"/>
  <c r="E172" i="1"/>
  <c r="K175" i="19"/>
  <c r="Q56" i="18"/>
  <c r="M126" i="1"/>
  <c r="L32" i="1"/>
  <c r="L163" i="1"/>
  <c r="P53" i="1"/>
  <c r="L175" i="15"/>
  <c r="L63" i="1"/>
  <c r="P61" i="1"/>
  <c r="M175" i="2"/>
  <c r="Q36" i="2"/>
  <c r="Q26" i="2"/>
  <c r="Q34" i="19"/>
  <c r="Q34" i="18"/>
  <c r="Q70" i="15"/>
  <c r="O34" i="1"/>
  <c r="L34" i="1"/>
  <c r="M34" i="1"/>
  <c r="P70" i="1"/>
  <c r="Q34" i="17"/>
  <c r="Q34" i="16"/>
  <c r="Q34" i="15"/>
  <c r="Q68" i="2"/>
  <c r="Q34" i="2"/>
  <c r="P34" i="1"/>
  <c r="K34" i="1"/>
  <c r="Q71" i="20"/>
  <c r="Q74" i="19"/>
  <c r="N71" i="1"/>
  <c r="K71" i="1"/>
  <c r="O71" i="1"/>
  <c r="Q71" i="1" s="1"/>
  <c r="Q71" i="15"/>
  <c r="M71" i="1"/>
  <c r="L71" i="1"/>
  <c r="K87" i="1"/>
  <c r="Q79" i="18"/>
  <c r="K145" i="1"/>
  <c r="L106" i="1"/>
  <c r="N131" i="1"/>
  <c r="M128" i="1"/>
  <c r="Q128" i="20"/>
  <c r="Q163" i="20"/>
  <c r="K66" i="1"/>
  <c r="L85" i="1"/>
  <c r="L103" i="1"/>
  <c r="Q147" i="20"/>
  <c r="Q33" i="20"/>
  <c r="K129" i="1"/>
  <c r="Q94" i="20"/>
  <c r="Q95" i="20"/>
  <c r="Q105" i="20"/>
  <c r="Q114" i="20"/>
  <c r="Q100" i="20"/>
  <c r="Q24" i="20"/>
  <c r="R171" i="20"/>
  <c r="Q56" i="20"/>
  <c r="K56" i="1"/>
  <c r="Q83" i="20"/>
  <c r="Q68" i="20"/>
  <c r="Q84" i="20"/>
  <c r="L55" i="1"/>
  <c r="O59" i="1"/>
  <c r="L155" i="1"/>
  <c r="L149" i="1"/>
  <c r="M149" i="1"/>
  <c r="N149" i="1"/>
  <c r="Q149" i="1" s="1"/>
  <c r="G58" i="32" s="1"/>
  <c r="M155" i="1"/>
  <c r="Q155" i="1" s="1"/>
  <c r="O149" i="1"/>
  <c r="O155" i="1"/>
  <c r="P155" i="1"/>
  <c r="K155" i="1"/>
  <c r="K149" i="1"/>
  <c r="P149" i="1"/>
  <c r="Q40" i="2"/>
  <c r="K175" i="17"/>
  <c r="K103" i="1"/>
  <c r="K86" i="37"/>
  <c r="N76" i="33"/>
  <c r="N75" i="37" s="1"/>
  <c r="L76" i="33"/>
  <c r="L75" i="37" s="1"/>
  <c r="K76" i="33"/>
  <c r="P76" i="33"/>
  <c r="N17" i="37"/>
  <c r="Q17" i="33"/>
  <c r="K109" i="1"/>
  <c r="K59" i="1"/>
  <c r="Q26" i="34"/>
  <c r="Q93" i="33"/>
  <c r="Q27" i="34"/>
  <c r="Q127" i="19"/>
  <c r="K128" i="1"/>
  <c r="L23" i="37"/>
  <c r="Q23" i="34"/>
  <c r="O179" i="37"/>
  <c r="Q78" i="34"/>
  <c r="K77" i="37"/>
  <c r="Q32" i="35"/>
  <c r="P32" i="37"/>
  <c r="S32" i="37"/>
  <c r="M26" i="37"/>
  <c r="S26" i="35"/>
  <c r="Q26" i="35"/>
  <c r="K25" i="37"/>
  <c r="S25" i="37" s="1"/>
  <c r="Q25" i="34"/>
  <c r="S25" i="34"/>
  <c r="K146" i="37"/>
  <c r="Q111" i="18"/>
  <c r="S39" i="33"/>
  <c r="N22" i="37"/>
  <c r="Q47" i="20"/>
  <c r="Q79" i="33"/>
  <c r="P33" i="37"/>
  <c r="Q33" i="34"/>
  <c r="Q38" i="33"/>
  <c r="K38" i="37"/>
  <c r="S38" i="33"/>
  <c r="S25" i="33"/>
  <c r="L25" i="37"/>
  <c r="S33" i="34"/>
  <c r="M76" i="33"/>
  <c r="M75" i="37" s="1"/>
  <c r="Q99" i="16"/>
  <c r="M76" i="19"/>
  <c r="N76" i="19"/>
  <c r="O123" i="37"/>
  <c r="S157" i="33"/>
  <c r="M155" i="37"/>
  <c r="S156" i="37" s="1"/>
  <c r="Q156" i="33"/>
  <c r="Q80" i="33"/>
  <c r="Q26" i="33"/>
  <c r="O20" i="37"/>
  <c r="Q62" i="19"/>
  <c r="R169" i="15"/>
  <c r="O76" i="33"/>
  <c r="O75" i="37"/>
  <c r="O128" i="37"/>
  <c r="G15" i="28"/>
  <c r="Q131" i="20"/>
  <c r="K131" i="1"/>
  <c r="Q82" i="33"/>
  <c r="Q64" i="19"/>
  <c r="L46" i="37"/>
  <c r="S96" i="16"/>
  <c r="Q143" i="2"/>
  <c r="K148" i="37"/>
  <c r="Q125" i="35"/>
  <c r="K124" i="37"/>
  <c r="K75" i="2"/>
  <c r="N75" i="2"/>
  <c r="L75" i="2"/>
  <c r="M75" i="2"/>
  <c r="O75" i="18"/>
  <c r="N75" i="18"/>
  <c r="M75" i="18"/>
  <c r="L44" i="1"/>
  <c r="L130" i="1"/>
  <c r="M25" i="37"/>
  <c r="Q25" i="35"/>
  <c r="S25" i="35"/>
  <c r="S34" i="35"/>
  <c r="Q34" i="35"/>
  <c r="Q48" i="35"/>
  <c r="L146" i="1"/>
  <c r="K113" i="1"/>
  <c r="Q147" i="16"/>
  <c r="L147" i="1"/>
  <c r="Q147" i="18"/>
  <c r="Q129" i="34"/>
  <c r="M128" i="37"/>
  <c r="S32" i="35"/>
  <c r="L31" i="37"/>
  <c r="Q31" i="35"/>
  <c r="P29" i="37"/>
  <c r="S29" i="35"/>
  <c r="L139" i="1"/>
  <c r="Q99" i="2"/>
  <c r="Q143" i="19"/>
  <c r="Q130" i="37"/>
  <c r="L110" i="1"/>
  <c r="Q101" i="2"/>
  <c r="Q94" i="2"/>
  <c r="Q112" i="2"/>
  <c r="Q144" i="18"/>
  <c r="Q82" i="35"/>
  <c r="N121" i="37"/>
  <c r="P46" i="37"/>
  <c r="M43" i="37"/>
  <c r="Q74" i="34"/>
  <c r="N73" i="37"/>
  <c r="Q46" i="35"/>
  <c r="O162" i="35"/>
  <c r="O33" i="37"/>
  <c r="K44" i="37"/>
  <c r="Q45" i="35"/>
  <c r="M75" i="15"/>
  <c r="K75" i="15"/>
  <c r="Q75" i="15" s="1"/>
  <c r="Q147" i="2"/>
  <c r="Q97" i="18"/>
  <c r="L109" i="1"/>
  <c r="Q68" i="37"/>
  <c r="M76" i="15"/>
  <c r="O76" i="15"/>
  <c r="K76" i="15"/>
  <c r="O95" i="1"/>
  <c r="S96" i="20"/>
  <c r="O132" i="1"/>
  <c r="N128" i="1"/>
  <c r="Q45" i="19"/>
  <c r="Q57" i="18"/>
  <c r="P24" i="37"/>
  <c r="Q50" i="35"/>
  <c r="O49" i="37"/>
  <c r="Q143" i="35"/>
  <c r="O18" i="37"/>
  <c r="Q18" i="33"/>
  <c r="L20" i="37"/>
  <c r="Q20" i="33"/>
  <c r="Q25" i="17"/>
  <c r="K110" i="1"/>
  <c r="O70" i="1"/>
  <c r="Q127" i="17"/>
  <c r="M149" i="37"/>
  <c r="S95" i="34"/>
  <c r="L48" i="1"/>
  <c r="Q144" i="33"/>
  <c r="L143" i="1"/>
  <c r="Q118" i="16"/>
  <c r="N76" i="20"/>
  <c r="Q35" i="15"/>
  <c r="Q79" i="17"/>
  <c r="Q132" i="15"/>
  <c r="K129" i="37"/>
  <c r="K78" i="37"/>
  <c r="Q79" i="34"/>
  <c r="Q96" i="34"/>
  <c r="Q59" i="19"/>
  <c r="Q115" i="33"/>
  <c r="Q139" i="15"/>
  <c r="Q144" i="2"/>
  <c r="Q113" i="19"/>
  <c r="O144" i="1"/>
  <c r="K115" i="1"/>
  <c r="M103" i="1"/>
  <c r="Q143" i="17"/>
  <c r="Q110" i="17"/>
  <c r="Q45" i="16"/>
  <c r="K45" i="1"/>
  <c r="O147" i="37"/>
  <c r="Q155" i="34"/>
  <c r="N26" i="37"/>
  <c r="Q26" i="37" s="1"/>
  <c r="L76" i="37"/>
  <c r="Q77" i="35"/>
  <c r="Q145" i="20"/>
  <c r="Q52" i="15"/>
  <c r="Q117" i="35"/>
  <c r="L146" i="37"/>
  <c r="Q72" i="34"/>
  <c r="Q99" i="34"/>
  <c r="Q124" i="34"/>
  <c r="N63" i="1"/>
  <c r="Q162" i="16"/>
  <c r="O75" i="19"/>
  <c r="L40" i="1"/>
  <c r="Q59" i="15"/>
  <c r="K127" i="37"/>
  <c r="Q106" i="35"/>
  <c r="Q52" i="35"/>
  <c r="K51" i="37"/>
  <c r="L127" i="37"/>
  <c r="M69" i="37"/>
  <c r="Q93" i="34"/>
  <c r="L35" i="1"/>
  <c r="Q57" i="19"/>
  <c r="P132" i="1"/>
  <c r="P40" i="1"/>
  <c r="O61" i="1"/>
  <c r="Q48" i="16"/>
  <c r="K80" i="37"/>
  <c r="Q80" i="37"/>
  <c r="Q94" i="34"/>
  <c r="S27" i="33"/>
  <c r="Q27" i="33"/>
  <c r="L18" i="1"/>
  <c r="M132" i="1"/>
  <c r="Q44" i="15"/>
  <c r="Q46" i="18"/>
  <c r="K127" i="1"/>
  <c r="Q96" i="35"/>
  <c r="Q56" i="35"/>
  <c r="K55" i="37"/>
  <c r="O129" i="37"/>
  <c r="O118" i="37"/>
  <c r="N125" i="37"/>
  <c r="Q115" i="34"/>
  <c r="Q36" i="35"/>
  <c r="P36" i="37"/>
  <c r="P175" i="15"/>
  <c r="Q46" i="16"/>
  <c r="N120" i="37"/>
  <c r="Q55" i="34"/>
  <c r="Q100" i="34"/>
  <c r="Q116" i="34"/>
  <c r="N15" i="1"/>
  <c r="Q96" i="33"/>
  <c r="Q28" i="33"/>
  <c r="L19" i="37"/>
  <c r="P72" i="37"/>
  <c r="Q143" i="37"/>
  <c r="O52" i="1"/>
  <c r="Q63" i="17"/>
  <c r="Q48" i="17"/>
  <c r="Q47" i="15"/>
  <c r="Q45" i="2"/>
  <c r="Q63" i="18"/>
  <c r="Q52" i="18"/>
  <c r="Q101" i="35"/>
  <c r="L81" i="37"/>
  <c r="M157" i="37"/>
  <c r="M123" i="37"/>
  <c r="N77" i="37"/>
  <c r="Q67" i="34"/>
  <c r="K75" i="34"/>
  <c r="S27" i="35"/>
  <c r="Q52" i="2"/>
  <c r="Q116" i="33"/>
  <c r="Q109" i="33"/>
  <c r="M62" i="1"/>
  <c r="Q62" i="15"/>
  <c r="P128" i="1"/>
  <c r="Q109" i="37"/>
  <c r="Q47" i="17"/>
  <c r="Q128" i="15"/>
  <c r="Q46" i="15"/>
  <c r="Q128" i="19"/>
  <c r="Q127" i="35"/>
  <c r="K71" i="37"/>
  <c r="L72" i="37"/>
  <c r="Q72" i="37"/>
  <c r="Q58" i="34"/>
  <c r="Q126" i="34"/>
  <c r="Q102" i="37"/>
  <c r="Q45" i="15"/>
  <c r="L71" i="37"/>
  <c r="N154" i="37"/>
  <c r="N81" i="37"/>
  <c r="Q119" i="34"/>
  <c r="K76" i="34"/>
  <c r="K75" i="37" s="1"/>
  <c r="P76" i="34"/>
  <c r="Q76" i="34" s="1"/>
  <c r="M39" i="37"/>
  <c r="Q16" i="34"/>
  <c r="Q96" i="37"/>
  <c r="N44" i="37"/>
  <c r="K31" i="37"/>
  <c r="Q53" i="33"/>
  <c r="Q18" i="35"/>
  <c r="P68" i="37"/>
  <c r="P84" i="37"/>
  <c r="P79" i="37"/>
  <c r="P54" i="1"/>
  <c r="Q95" i="37"/>
  <c r="Q135" i="37"/>
  <c r="N171" i="37"/>
  <c r="L162" i="1"/>
  <c r="P85" i="1"/>
  <c r="S26" i="34"/>
  <c r="Q68" i="33"/>
  <c r="Q51" i="33"/>
  <c r="Q58" i="19"/>
  <c r="P69" i="37"/>
  <c r="P76" i="37"/>
  <c r="M68" i="1"/>
  <c r="P60" i="1"/>
  <c r="Q83" i="16"/>
  <c r="Q85" i="16"/>
  <c r="P47" i="37"/>
  <c r="Q32" i="17"/>
  <c r="Q62" i="18"/>
  <c r="P57" i="37"/>
  <c r="P145" i="37"/>
  <c r="Q145" i="37"/>
  <c r="Q146" i="33"/>
  <c r="Q121" i="33"/>
  <c r="P120" i="37"/>
  <c r="P47" i="1"/>
  <c r="Q100" i="37"/>
  <c r="P83" i="1"/>
  <c r="O152" i="37"/>
  <c r="L29" i="37"/>
  <c r="Q98" i="33"/>
  <c r="Q60" i="16"/>
  <c r="N66" i="1"/>
  <c r="Q66" i="2"/>
  <c r="Q94" i="37"/>
  <c r="Q110" i="37"/>
  <c r="R171" i="15"/>
  <c r="Q162" i="18"/>
  <c r="K175" i="18"/>
  <c r="M83" i="1"/>
  <c r="O83" i="1"/>
  <c r="M19" i="37"/>
  <c r="Q54" i="2"/>
  <c r="K54" i="1"/>
  <c r="P77" i="37"/>
  <c r="P128" i="37"/>
  <c r="Q105" i="37"/>
  <c r="O175" i="2"/>
  <c r="Q85" i="20"/>
  <c r="M52" i="1"/>
  <c r="Q110" i="33"/>
  <c r="Q69" i="33"/>
  <c r="P63" i="1"/>
  <c r="Q129" i="18"/>
  <c r="Q97" i="37"/>
  <c r="Q108" i="37"/>
  <c r="Q144" i="37"/>
  <c r="Q61" i="35"/>
  <c r="M175" i="19"/>
  <c r="Q175" i="19" s="1"/>
  <c r="O27" i="37"/>
  <c r="S27" i="37" s="1"/>
  <c r="Q106" i="33"/>
  <c r="P26" i="1"/>
  <c r="P59" i="37"/>
  <c r="P65" i="37"/>
  <c r="P125" i="37"/>
  <c r="O175" i="15"/>
  <c r="Q83" i="19"/>
  <c r="M85" i="1"/>
  <c r="Q38" i="37"/>
  <c r="S38" i="37"/>
  <c r="Q77" i="37"/>
  <c r="Q32" i="37"/>
  <c r="Q75" i="34"/>
  <c r="Q65" i="15"/>
  <c r="Q86" i="15"/>
  <c r="N79" i="1"/>
  <c r="M88" i="1"/>
  <c r="O88" i="1"/>
  <c r="O67" i="1"/>
  <c r="O86" i="1"/>
  <c r="Q88" i="18"/>
  <c r="K75" i="17"/>
  <c r="Q65" i="17"/>
  <c r="K67" i="1"/>
  <c r="N69" i="1"/>
  <c r="O69" i="1"/>
  <c r="K86" i="1"/>
  <c r="P86" i="1"/>
  <c r="N86" i="1"/>
  <c r="P88" i="1"/>
  <c r="K88" i="1"/>
  <c r="Q88" i="1"/>
  <c r="S61" i="1" s="1"/>
  <c r="L86" i="1"/>
  <c r="M86" i="1"/>
  <c r="L81" i="1"/>
  <c r="O81" i="1"/>
  <c r="P33" i="1"/>
  <c r="Q88" i="2"/>
  <c r="Q86" i="2"/>
  <c r="Q33" i="2"/>
  <c r="O80" i="1"/>
  <c r="Q80" i="17"/>
  <c r="M59" i="1"/>
  <c r="R170" i="2"/>
  <c r="M162" i="1"/>
  <c r="M175" i="17"/>
  <c r="R169" i="19"/>
  <c r="C14" i="28"/>
  <c r="K175" i="20"/>
  <c r="E15" i="25"/>
  <c r="E20" i="25"/>
  <c r="E23" i="25"/>
  <c r="C15" i="28"/>
  <c r="N60" i="1"/>
  <c r="Q52" i="20"/>
  <c r="Q61" i="20"/>
  <c r="Q62" i="20"/>
  <c r="M54" i="1"/>
  <c r="Q58" i="20"/>
  <c r="S25" i="20"/>
  <c r="N35" i="1"/>
  <c r="N52" i="1"/>
  <c r="H183" i="1"/>
  <c r="C13" i="28"/>
  <c r="M37" i="1"/>
  <c r="N36" i="1"/>
  <c r="Q173" i="1"/>
  <c r="C12" i="28"/>
  <c r="R169" i="17"/>
  <c r="H182" i="1"/>
  <c r="K32" i="1"/>
  <c r="S32" i="1" s="1"/>
  <c r="Q170" i="1"/>
  <c r="Q63" i="16"/>
  <c r="L56" i="1"/>
  <c r="S29" i="16"/>
  <c r="Q32" i="16"/>
  <c r="N18" i="1"/>
  <c r="K25" i="1"/>
  <c r="M180" i="1"/>
  <c r="M179" i="1"/>
  <c r="Q65" i="2"/>
  <c r="N58" i="1"/>
  <c r="N65" i="1"/>
  <c r="Q58" i="2"/>
  <c r="P36" i="1"/>
  <c r="P39" i="1"/>
  <c r="L36" i="1"/>
  <c r="M23" i="1"/>
  <c r="Q23" i="17"/>
  <c r="Q23" i="20"/>
  <c r="Q23" i="19"/>
  <c r="S21" i="2"/>
  <c r="S22" i="17"/>
  <c r="Q22" i="20"/>
  <c r="O22" i="1"/>
  <c r="Q22" i="1"/>
  <c r="K106" i="1"/>
  <c r="Q106" i="15"/>
  <c r="Q102" i="15"/>
  <c r="K102" i="1"/>
  <c r="M129" i="1"/>
  <c r="Q57" i="15"/>
  <c r="M57" i="1"/>
  <c r="L79" i="1"/>
  <c r="M87" i="1"/>
  <c r="Q63" i="20"/>
  <c r="Q135" i="1"/>
  <c r="L33" i="1"/>
  <c r="N162" i="1"/>
  <c r="N175" i="18"/>
  <c r="O53" i="1"/>
  <c r="Q53" i="16"/>
  <c r="Q113" i="15"/>
  <c r="Q103" i="15"/>
  <c r="Q95" i="15"/>
  <c r="Q58" i="17"/>
  <c r="Q66" i="16"/>
  <c r="M70" i="1"/>
  <c r="Q81" i="16"/>
  <c r="Q60" i="20"/>
  <c r="M60" i="1"/>
  <c r="Q87" i="15"/>
  <c r="N87" i="1"/>
  <c r="N81" i="1"/>
  <c r="L80" i="1"/>
  <c r="Q78" i="18"/>
  <c r="L78" i="1"/>
  <c r="O55" i="1"/>
  <c r="N59" i="1"/>
  <c r="M130" i="1"/>
  <c r="M127" i="1"/>
  <c r="Q132" i="2"/>
  <c r="K81" i="1"/>
  <c r="Q81" i="2"/>
  <c r="Q48" i="20"/>
  <c r="Q44" i="20"/>
  <c r="R172" i="20"/>
  <c r="Q174" i="18"/>
  <c r="Q8" i="1"/>
  <c r="G6" i="32" s="1"/>
  <c r="Q47" i="19"/>
  <c r="Q15" i="15"/>
  <c r="N54" i="1"/>
  <c r="Q54" i="1" s="1"/>
  <c r="Q96" i="16"/>
  <c r="L132" i="1"/>
  <c r="M64" i="1"/>
  <c r="K175" i="15"/>
  <c r="Q83" i="15"/>
  <c r="Q123" i="1"/>
  <c r="G50" i="32"/>
  <c r="Q99" i="15"/>
  <c r="L180" i="15"/>
  <c r="Q147" i="15"/>
  <c r="O98" i="1"/>
  <c r="L96" i="1"/>
  <c r="K111" i="1"/>
  <c r="M138" i="1"/>
  <c r="O111" i="1"/>
  <c r="O102" i="1"/>
  <c r="Q116" i="20"/>
  <c r="O75" i="20"/>
  <c r="Q132" i="19"/>
  <c r="Q127" i="18"/>
  <c r="Q55" i="2"/>
  <c r="Q70" i="18"/>
  <c r="P66" i="1"/>
  <c r="Q107" i="15"/>
  <c r="Q97" i="16"/>
  <c r="Q64" i="17"/>
  <c r="C10" i="28"/>
  <c r="H180" i="1"/>
  <c r="M115" i="1"/>
  <c r="K64" i="1"/>
  <c r="K163" i="1"/>
  <c r="O180" i="15"/>
  <c r="O146" i="1"/>
  <c r="Q79" i="16"/>
  <c r="N47" i="1"/>
  <c r="Q128" i="18"/>
  <c r="N62" i="1"/>
  <c r="Q163" i="19"/>
  <c r="L180" i="19" s="1"/>
  <c r="R175" i="19"/>
  <c r="Q85" i="15"/>
  <c r="N112" i="1"/>
  <c r="Q142" i="15"/>
  <c r="Q117" i="15"/>
  <c r="Q116" i="15"/>
  <c r="M95" i="1"/>
  <c r="Q140" i="15"/>
  <c r="N99" i="1"/>
  <c r="Q145" i="2"/>
  <c r="L113" i="1"/>
  <c r="Q104" i="16"/>
  <c r="Q105" i="16"/>
  <c r="Q101" i="16"/>
  <c r="Q140" i="17"/>
  <c r="Q146" i="17"/>
  <c r="Q105" i="17"/>
  <c r="Q101" i="17"/>
  <c r="Q105" i="18"/>
  <c r="K101" i="1"/>
  <c r="Q143" i="18"/>
  <c r="Q94" i="18"/>
  <c r="Q139" i="18"/>
  <c r="Q139" i="20"/>
  <c r="Q102" i="20"/>
  <c r="Q98" i="20"/>
  <c r="O130" i="1"/>
  <c r="Q80" i="18"/>
  <c r="Q48" i="18"/>
  <c r="N88" i="1"/>
  <c r="M81" i="1"/>
  <c r="Q131" i="17"/>
  <c r="Q67" i="15"/>
  <c r="Q45" i="20"/>
  <c r="S32" i="20"/>
  <c r="O64" i="1"/>
  <c r="Q64" i="1" s="1"/>
  <c r="Q68" i="15"/>
  <c r="Q87" i="18"/>
  <c r="Q33" i="19"/>
  <c r="Q163" i="16"/>
  <c r="M180" i="16" s="1"/>
  <c r="O163" i="1"/>
  <c r="Q162" i="15"/>
  <c r="M180" i="15" s="1"/>
  <c r="M63" i="1"/>
  <c r="Q86" i="16"/>
  <c r="M140" i="1"/>
  <c r="Q114" i="16"/>
  <c r="O138" i="1"/>
  <c r="N94" i="1"/>
  <c r="O140" i="1"/>
  <c r="O117" i="1"/>
  <c r="O113" i="1"/>
  <c r="O104" i="1"/>
  <c r="O96" i="1"/>
  <c r="N142" i="1"/>
  <c r="N105" i="1"/>
  <c r="Q115" i="17"/>
  <c r="Q102" i="17"/>
  <c r="L94" i="1"/>
  <c r="Q112" i="17"/>
  <c r="Q103" i="17"/>
  <c r="Q112" i="18"/>
  <c r="Q95" i="18"/>
  <c r="Q100" i="18"/>
  <c r="M142" i="1"/>
  <c r="Q111" i="19"/>
  <c r="Q96" i="20"/>
  <c r="Q88" i="15"/>
  <c r="L46" i="1"/>
  <c r="Q69" i="16"/>
  <c r="N78" i="1"/>
  <c r="Q69" i="18"/>
  <c r="Q78" i="19"/>
  <c r="Q67" i="19"/>
  <c r="Q22" i="17"/>
  <c r="Q48" i="19"/>
  <c r="L45" i="1"/>
  <c r="N57" i="1"/>
  <c r="L54" i="1"/>
  <c r="Q64" i="15"/>
  <c r="Q56" i="15"/>
  <c r="Q66" i="17"/>
  <c r="L87" i="1"/>
  <c r="P80" i="1"/>
  <c r="P64" i="1"/>
  <c r="P56" i="1"/>
  <c r="M58" i="1"/>
  <c r="N175" i="15"/>
  <c r="Q84" i="17"/>
  <c r="Q85" i="2"/>
  <c r="Q85" i="17"/>
  <c r="Q86" i="18"/>
  <c r="M84" i="1"/>
  <c r="N83" i="1"/>
  <c r="O85" i="1"/>
  <c r="Q109" i="15"/>
  <c r="O116" i="1"/>
  <c r="Q102" i="2"/>
  <c r="O118" i="1"/>
  <c r="O110" i="1"/>
  <c r="Q117" i="16"/>
  <c r="M113" i="1"/>
  <c r="Q111" i="17"/>
  <c r="Q106" i="17"/>
  <c r="Q144" i="17"/>
  <c r="Q113" i="17"/>
  <c r="Q109" i="17"/>
  <c r="Q107" i="18"/>
  <c r="Q110" i="18"/>
  <c r="Q138" i="19"/>
  <c r="S96" i="19"/>
  <c r="Q130" i="15"/>
  <c r="Q81" i="15"/>
  <c r="N127" i="1"/>
  <c r="N45" i="1"/>
  <c r="N130" i="1"/>
  <c r="Q46" i="20"/>
  <c r="R170" i="20"/>
  <c r="R170" i="18"/>
  <c r="Q81" i="19"/>
  <c r="K16" i="1"/>
  <c r="N53" i="1"/>
  <c r="Q54" i="19"/>
  <c r="Q65" i="20"/>
  <c r="P79" i="1"/>
  <c r="P52" i="1"/>
  <c r="Q129" i="20"/>
  <c r="Q33" i="18"/>
  <c r="Q84" i="16"/>
  <c r="Q86" i="20"/>
  <c r="Q83" i="2"/>
  <c r="P84" i="1"/>
  <c r="Q85" i="19"/>
  <c r="Q153" i="1"/>
  <c r="S18" i="18"/>
  <c r="Q35" i="17"/>
  <c r="S24" i="2"/>
  <c r="Q35" i="19"/>
  <c r="L39" i="1"/>
  <c r="K76" i="17"/>
  <c r="Q76" i="17" s="1"/>
  <c r="M76" i="17"/>
  <c r="O76" i="17"/>
  <c r="N76" i="17"/>
  <c r="Q128" i="17"/>
  <c r="L128" i="1"/>
  <c r="Q128" i="1" s="1"/>
  <c r="G52" i="32" s="1"/>
  <c r="K142" i="1"/>
  <c r="Q146" i="15"/>
  <c r="N114" i="1"/>
  <c r="K97" i="1"/>
  <c r="Q98" i="17"/>
  <c r="Q53" i="18"/>
  <c r="Q66" i="15"/>
  <c r="Q58" i="15"/>
  <c r="L76" i="17"/>
  <c r="Q111" i="2"/>
  <c r="Q127" i="2"/>
  <c r="N97" i="1"/>
  <c r="Q100" i="15"/>
  <c r="Q114" i="17"/>
  <c r="Q14" i="2"/>
  <c r="N84" i="1"/>
  <c r="Q84" i="2"/>
  <c r="K118" i="1"/>
  <c r="Q143" i="15"/>
  <c r="O101" i="1"/>
  <c r="N138" i="1"/>
  <c r="Q95" i="16"/>
  <c r="L95" i="1"/>
  <c r="Q145" i="16"/>
  <c r="Q104" i="15"/>
  <c r="O94" i="1"/>
  <c r="Q98" i="15"/>
  <c r="O147" i="1"/>
  <c r="L105" i="1"/>
  <c r="Q116" i="2"/>
  <c r="K105" i="1"/>
  <c r="Q115" i="16"/>
  <c r="Q107" i="17"/>
  <c r="Q117" i="18"/>
  <c r="O57" i="1"/>
  <c r="M131" i="1"/>
  <c r="Q131" i="16"/>
  <c r="P163" i="1"/>
  <c r="Q100" i="2"/>
  <c r="Q146" i="16"/>
  <c r="Q110" i="16"/>
  <c r="Q102" i="16"/>
  <c r="O76" i="2"/>
  <c r="K76" i="2"/>
  <c r="Q76" i="2" s="1"/>
  <c r="M104" i="1"/>
  <c r="M112" i="1"/>
  <c r="M139" i="1"/>
  <c r="M147" i="1"/>
  <c r="L102" i="1"/>
  <c r="Q98" i="18"/>
  <c r="M36" i="1"/>
  <c r="Q59" i="2"/>
  <c r="P59" i="1"/>
  <c r="O162" i="1"/>
  <c r="Q105" i="15"/>
  <c r="Q101" i="15"/>
  <c r="S96" i="15"/>
  <c r="L118" i="1"/>
  <c r="L99" i="1"/>
  <c r="Q140" i="2"/>
  <c r="Q95" i="2"/>
  <c r="M98" i="1"/>
  <c r="Q98" i="1" s="1"/>
  <c r="Q139" i="17"/>
  <c r="Q97" i="17"/>
  <c r="S96" i="17"/>
  <c r="Q114" i="18"/>
  <c r="Q96" i="18"/>
  <c r="Q114" i="19"/>
  <c r="Q105" i="19"/>
  <c r="Q137" i="1"/>
  <c r="G57" i="32" s="1"/>
  <c r="L88" i="1"/>
  <c r="L47" i="1"/>
  <c r="Q86" i="17"/>
  <c r="O84" i="1"/>
  <c r="O79" i="1"/>
  <c r="O44" i="1"/>
  <c r="Q67" i="18"/>
  <c r="K80" i="1"/>
  <c r="M47" i="1"/>
  <c r="R171" i="2"/>
  <c r="Q54" i="17"/>
  <c r="O58" i="1"/>
  <c r="O62" i="1"/>
  <c r="Q69" i="20"/>
  <c r="P81" i="1"/>
  <c r="P68" i="1"/>
  <c r="O129" i="1"/>
  <c r="L175" i="2"/>
  <c r="Q85" i="18"/>
  <c r="Q83" i="18"/>
  <c r="N85" i="1"/>
  <c r="Q81" i="17"/>
  <c r="N55" i="1"/>
  <c r="K65" i="1"/>
  <c r="Q37" i="19"/>
  <c r="Q70" i="19"/>
  <c r="Q36" i="18"/>
  <c r="Q174" i="17"/>
  <c r="Q56" i="19"/>
  <c r="Q62" i="16"/>
  <c r="N64" i="1"/>
  <c r="P78" i="1"/>
  <c r="P62" i="1"/>
  <c r="P58" i="1"/>
  <c r="N129" i="1"/>
  <c r="Q162" i="17"/>
  <c r="L175" i="17"/>
  <c r="M61" i="1"/>
  <c r="O36" i="1"/>
  <c r="Q11" i="1"/>
  <c r="Q26" i="20"/>
  <c r="S23" i="19"/>
  <c r="Q37" i="2"/>
  <c r="Q36" i="20"/>
  <c r="S22" i="18"/>
  <c r="Q16" i="19"/>
  <c r="N32" i="1"/>
  <c r="N40" i="1"/>
  <c r="Q37" i="20"/>
  <c r="N37" i="1"/>
  <c r="S25" i="2"/>
  <c r="O24" i="1"/>
  <c r="Q18" i="19"/>
  <c r="Q62" i="17"/>
  <c r="L175" i="20"/>
  <c r="P22" i="1"/>
  <c r="S22" i="19"/>
  <c r="Q22" i="19"/>
  <c r="P14" i="1"/>
  <c r="Q14" i="15"/>
  <c r="Q37" i="17"/>
  <c r="L37" i="1"/>
  <c r="Q37" i="18"/>
  <c r="K37" i="1"/>
  <c r="Q37" i="1" s="1"/>
  <c r="S24" i="15"/>
  <c r="P23" i="1"/>
  <c r="Q122" i="1"/>
  <c r="Q39" i="17"/>
  <c r="L154" i="20"/>
  <c r="M22" i="1"/>
  <c r="S26" i="18"/>
  <c r="Q120" i="1"/>
  <c r="G48" i="32" s="1"/>
  <c r="Q39" i="20"/>
  <c r="Q36" i="19"/>
  <c r="Q36" i="17"/>
  <c r="S22" i="2"/>
  <c r="Q22" i="2"/>
  <c r="L21" i="1"/>
  <c r="L26" i="1"/>
  <c r="M32" i="1"/>
  <c r="Q32" i="15"/>
  <c r="S42" i="2"/>
  <c r="Q32" i="2"/>
  <c r="Q23" i="18"/>
  <c r="P37" i="1"/>
  <c r="Q39" i="15"/>
  <c r="K39" i="1"/>
  <c r="Q40" i="18"/>
  <c r="M25" i="1"/>
  <c r="S25" i="15"/>
  <c r="Q25" i="15"/>
  <c r="Q25" i="18"/>
  <c r="S25" i="18"/>
  <c r="P24" i="1"/>
  <c r="S24" i="16"/>
  <c r="S23" i="17"/>
  <c r="O17" i="1"/>
  <c r="S17" i="16"/>
  <c r="Q17" i="16"/>
  <c r="M69" i="1"/>
  <c r="Q69" i="17"/>
  <c r="Q40" i="20"/>
  <c r="Q37" i="16"/>
  <c r="Q35" i="20"/>
  <c r="M35" i="1"/>
  <c r="K35" i="1"/>
  <c r="Q35" i="18"/>
  <c r="Q22" i="18"/>
  <c r="S22" i="16"/>
  <c r="Q22" i="16"/>
  <c r="M56" i="1"/>
  <c r="Q56" i="17"/>
  <c r="T156" i="1"/>
  <c r="G74" i="32"/>
  <c r="T51" i="1"/>
  <c r="D15" i="28"/>
  <c r="S18" i="20"/>
  <c r="S21" i="20"/>
  <c r="K21" i="1"/>
  <c r="Q18" i="20"/>
  <c r="Q17" i="19"/>
  <c r="K84" i="1"/>
  <c r="Q84" i="1"/>
  <c r="G45" i="32" s="1"/>
  <c r="Q84" i="19"/>
  <c r="N22" i="1"/>
  <c r="S21" i="17"/>
  <c r="L25" i="1"/>
  <c r="Q25" i="16"/>
  <c r="O21" i="1"/>
  <c r="N23" i="1"/>
  <c r="Q169" i="1"/>
  <c r="R169" i="16"/>
  <c r="C11" i="28"/>
  <c r="Q23" i="15"/>
  <c r="Q24" i="15"/>
  <c r="S22" i="15"/>
  <c r="K22" i="1"/>
  <c r="S21" i="15"/>
  <c r="M17" i="1"/>
  <c r="S23" i="15"/>
  <c r="M21" i="1"/>
  <c r="L22" i="1"/>
  <c r="L23" i="1"/>
  <c r="N17" i="1"/>
  <c r="R169" i="2"/>
  <c r="K175" i="2"/>
  <c r="K162" i="1"/>
  <c r="Q162" i="2"/>
  <c r="G43" i="32"/>
  <c r="T82" i="1"/>
  <c r="G72" i="32"/>
  <c r="S19" i="1"/>
  <c r="N31" i="1"/>
  <c r="M27" i="1"/>
  <c r="S30" i="17"/>
  <c r="Q28" i="19"/>
  <c r="Q27" i="20"/>
  <c r="Q28" i="20"/>
  <c r="M31" i="1"/>
  <c r="S28" i="15"/>
  <c r="S27" i="19"/>
  <c r="Q27" i="19"/>
  <c r="M28" i="1"/>
  <c r="P154" i="18"/>
  <c r="P164" i="18" s="1"/>
  <c r="P168" i="18" s="1"/>
  <c r="P148" i="18"/>
  <c r="O154" i="20"/>
  <c r="N148" i="20"/>
  <c r="S26" i="20"/>
  <c r="Q26" i="18"/>
  <c r="P31" i="1"/>
  <c r="O28" i="1"/>
  <c r="P148" i="17"/>
  <c r="S27" i="17"/>
  <c r="P28" i="1"/>
  <c r="Q27" i="15"/>
  <c r="O27" i="1"/>
  <c r="Q31" i="15"/>
  <c r="S26" i="2"/>
  <c r="M26" i="1"/>
  <c r="Q31" i="17"/>
  <c r="S29" i="20"/>
  <c r="S28" i="19"/>
  <c r="Q27" i="18"/>
  <c r="S27" i="18"/>
  <c r="O26" i="1"/>
  <c r="O148" i="17"/>
  <c r="O154" i="17"/>
  <c r="N26" i="1"/>
  <c r="N148" i="16"/>
  <c r="Q26" i="19"/>
  <c r="S26" i="19"/>
  <c r="L154" i="15"/>
  <c r="O154" i="2"/>
  <c r="S28" i="17"/>
  <c r="Q28" i="17"/>
  <c r="M148" i="19"/>
  <c r="Q26" i="17"/>
  <c r="S26" i="17"/>
  <c r="M154" i="20"/>
  <c r="M148" i="15"/>
  <c r="M154" i="15"/>
  <c r="S27" i="15"/>
  <c r="S28" i="20"/>
  <c r="Q28" i="18"/>
  <c r="L148" i="18"/>
  <c r="L154" i="18"/>
  <c r="M154" i="17"/>
  <c r="O31" i="1"/>
  <c r="Q27" i="2"/>
  <c r="O148" i="16"/>
  <c r="P30" i="1"/>
  <c r="P148" i="2"/>
  <c r="L154" i="19"/>
  <c r="S29" i="19"/>
  <c r="L148" i="2"/>
  <c r="L154" i="2"/>
  <c r="N148" i="18"/>
  <c r="L31" i="1"/>
  <c r="S31" i="17"/>
  <c r="L148" i="17"/>
  <c r="Q31" i="19"/>
  <c r="O148" i="15"/>
  <c r="N148" i="2"/>
  <c r="S29" i="18"/>
  <c r="O148" i="19"/>
  <c r="O154" i="19"/>
  <c r="S30" i="19"/>
  <c r="P148" i="19"/>
  <c r="P154" i="19"/>
  <c r="P164" i="19" s="1"/>
  <c r="P168" i="19" s="1"/>
  <c r="P29" i="1"/>
  <c r="P154" i="20"/>
  <c r="O148" i="20"/>
  <c r="K29" i="1"/>
  <c r="S29" i="15"/>
  <c r="K154" i="15"/>
  <c r="M29" i="1"/>
  <c r="M154" i="18"/>
  <c r="M148" i="16"/>
  <c r="M154" i="2"/>
  <c r="M148" i="2"/>
  <c r="M30" i="1"/>
  <c r="P154" i="15"/>
  <c r="P148" i="15"/>
  <c r="K30" i="1"/>
  <c r="S30" i="16"/>
  <c r="K154" i="2"/>
  <c r="N148" i="17"/>
  <c r="L30" i="1"/>
  <c r="L148" i="15"/>
  <c r="S31" i="16"/>
  <c r="Q31" i="16"/>
  <c r="Q174" i="20" l="1"/>
  <c r="K154" i="19"/>
  <c r="S17" i="19"/>
  <c r="K148" i="19"/>
  <c r="Q174" i="19"/>
  <c r="R172" i="18"/>
  <c r="S31" i="18"/>
  <c r="Q17" i="18"/>
  <c r="K148" i="18"/>
  <c r="Q133" i="1"/>
  <c r="G55" i="32" s="1"/>
  <c r="M182" i="1"/>
  <c r="S17" i="17"/>
  <c r="K18" i="1"/>
  <c r="R172" i="16"/>
  <c r="M181" i="1"/>
  <c r="S18" i="16"/>
  <c r="K17" i="1"/>
  <c r="D11" i="28"/>
  <c r="M65" i="1"/>
  <c r="Q172" i="1"/>
  <c r="H79" i="32" s="1"/>
  <c r="K26" i="1"/>
  <c r="Q26" i="1" s="1"/>
  <c r="G20" i="32" s="1"/>
  <c r="Q26" i="15"/>
  <c r="K31" i="1"/>
  <c r="S26" i="1" s="1"/>
  <c r="K148" i="15"/>
  <c r="K164" i="15" s="1"/>
  <c r="Q174" i="15"/>
  <c r="D16" i="28"/>
  <c r="S31" i="2"/>
  <c r="K148" i="2"/>
  <c r="O180" i="16"/>
  <c r="B2" i="17"/>
  <c r="B2" i="18" s="1"/>
  <c r="L180" i="16"/>
  <c r="L111" i="1"/>
  <c r="Q111" i="15"/>
  <c r="P165" i="18"/>
  <c r="P176" i="18"/>
  <c r="Q21" i="1"/>
  <c r="G14" i="32" s="1"/>
  <c r="Q175" i="20"/>
  <c r="R175" i="20" s="1"/>
  <c r="Q175" i="17"/>
  <c r="Q148" i="16"/>
  <c r="K104" i="1"/>
  <c r="Q104" i="2"/>
  <c r="K96" i="1"/>
  <c r="S105" i="2"/>
  <c r="Q96" i="2"/>
  <c r="Q144" i="16"/>
  <c r="M144" i="1"/>
  <c r="Q47" i="1"/>
  <c r="Q154" i="2"/>
  <c r="T32" i="1"/>
  <c r="N76" i="1"/>
  <c r="P165" i="19"/>
  <c r="P176" i="19"/>
  <c r="Q111" i="1"/>
  <c r="Q39" i="37"/>
  <c r="S39" i="37"/>
  <c r="T43" i="1"/>
  <c r="G27" i="32"/>
  <c r="G26" i="32"/>
  <c r="T42" i="1"/>
  <c r="N80" i="1"/>
  <c r="Q86" i="1"/>
  <c r="G47" i="32" s="1"/>
  <c r="N30" i="1"/>
  <c r="Q30" i="1" s="1"/>
  <c r="G19" i="32" s="1"/>
  <c r="S30" i="15"/>
  <c r="N148" i="15"/>
  <c r="Q148" i="15" s="1"/>
  <c r="N154" i="15"/>
  <c r="Q154" i="15" s="1"/>
  <c r="Q175" i="15"/>
  <c r="R175" i="15" s="1"/>
  <c r="Q127" i="1"/>
  <c r="T153" i="1"/>
  <c r="G63" i="32"/>
  <c r="O154" i="1"/>
  <c r="S33" i="37"/>
  <c r="Q33" i="37"/>
  <c r="N162" i="34"/>
  <c r="N166" i="34" s="1"/>
  <c r="Q136" i="34"/>
  <c r="S30" i="18"/>
  <c r="O148" i="18"/>
  <c r="O154" i="18"/>
  <c r="O30" i="1"/>
  <c r="P21" i="1"/>
  <c r="S21" i="16"/>
  <c r="P154" i="16"/>
  <c r="N21" i="1"/>
  <c r="S21" i="18"/>
  <c r="S34" i="18" s="1"/>
  <c r="N154" i="18"/>
  <c r="N164" i="18" s="1"/>
  <c r="N168" i="18" s="1"/>
  <c r="Q21" i="18"/>
  <c r="Q16" i="17"/>
  <c r="P16" i="1"/>
  <c r="Q16" i="16"/>
  <c r="N16" i="1"/>
  <c r="Q16" i="1" s="1"/>
  <c r="G9" i="32" s="1"/>
  <c r="L164" i="2"/>
  <c r="L16" i="1"/>
  <c r="Q16" i="2"/>
  <c r="Q15" i="20"/>
  <c r="Q15" i="19"/>
  <c r="M15" i="1"/>
  <c r="L164" i="17"/>
  <c r="L168" i="17" s="1"/>
  <c r="L15" i="1"/>
  <c r="Q15" i="16"/>
  <c r="K15" i="1"/>
  <c r="M14" i="1"/>
  <c r="Q14" i="20"/>
  <c r="M164" i="20"/>
  <c r="M168" i="20" s="1"/>
  <c r="M165" i="20" s="1"/>
  <c r="Q14" i="19"/>
  <c r="L14" i="1"/>
  <c r="Q14" i="17"/>
  <c r="K14" i="1"/>
  <c r="N14" i="1"/>
  <c r="Q14" i="16"/>
  <c r="Q52" i="1"/>
  <c r="G28" i="32" s="1"/>
  <c r="Q48" i="2"/>
  <c r="N48" i="1"/>
  <c r="Q48" i="1" s="1"/>
  <c r="T48" i="1" s="1"/>
  <c r="Q61" i="2"/>
  <c r="N61" i="1"/>
  <c r="Q57" i="2"/>
  <c r="K57" i="1"/>
  <c r="K164" i="2"/>
  <c r="Q158" i="33"/>
  <c r="K157" i="37"/>
  <c r="Q157" i="37" s="1"/>
  <c r="N153" i="37"/>
  <c r="Q153" i="37" s="1"/>
  <c r="Q154" i="33"/>
  <c r="Q152" i="37"/>
  <c r="N149" i="37"/>
  <c r="Q150" i="33"/>
  <c r="N146" i="37"/>
  <c r="Q146" i="37" s="1"/>
  <c r="Q147" i="33"/>
  <c r="N59" i="37"/>
  <c r="Q60" i="33"/>
  <c r="P166" i="35"/>
  <c r="P174" i="35" s="1"/>
  <c r="Q114" i="15"/>
  <c r="K114" i="1"/>
  <c r="N75" i="1"/>
  <c r="Q44" i="17"/>
  <c r="N164" i="17"/>
  <c r="N168" i="17" s="1"/>
  <c r="N176" i="17" s="1"/>
  <c r="N44" i="1"/>
  <c r="Q44" i="16"/>
  <c r="M164" i="15"/>
  <c r="M168" i="15" s="1"/>
  <c r="G66" i="32"/>
  <c r="T155" i="1"/>
  <c r="N154" i="2"/>
  <c r="N164" i="2" s="1"/>
  <c r="Q28" i="2"/>
  <c r="Q162" i="1"/>
  <c r="T162" i="1" s="1"/>
  <c r="O40" i="1"/>
  <c r="S26" i="37"/>
  <c r="O165" i="15"/>
  <c r="M107" i="1"/>
  <c r="Q61" i="17"/>
  <c r="K61" i="1"/>
  <c r="Q55" i="15"/>
  <c r="K55" i="1"/>
  <c r="Q55" i="1" s="1"/>
  <c r="K78" i="1"/>
  <c r="N50" i="37"/>
  <c r="Q51" i="35"/>
  <c r="S157" i="34"/>
  <c r="Q14" i="33"/>
  <c r="N162" i="33"/>
  <c r="N166" i="33" s="1"/>
  <c r="N14" i="37"/>
  <c r="O15" i="37"/>
  <c r="Q15" i="33"/>
  <c r="S25" i="19"/>
  <c r="Q25" i="19"/>
  <c r="L148" i="19"/>
  <c r="K148" i="17"/>
  <c r="O164" i="17"/>
  <c r="O168" i="17" s="1"/>
  <c r="K154" i="17"/>
  <c r="Q175" i="2"/>
  <c r="Q47" i="2"/>
  <c r="K68" i="1"/>
  <c r="Q117" i="2"/>
  <c r="K75" i="16"/>
  <c r="Q75" i="16" s="1"/>
  <c r="N70" i="1"/>
  <c r="Q25" i="37"/>
  <c r="P75" i="37"/>
  <c r="Q75" i="37" s="1"/>
  <c r="Q124" i="37"/>
  <c r="Q160" i="1"/>
  <c r="Q133" i="37"/>
  <c r="L129" i="37"/>
  <c r="Q129" i="37" s="1"/>
  <c r="O100" i="1"/>
  <c r="N146" i="1"/>
  <c r="N115" i="1"/>
  <c r="N106" i="1"/>
  <c r="Q145" i="18"/>
  <c r="M145" i="1"/>
  <c r="Q146" i="19"/>
  <c r="K146" i="1"/>
  <c r="Q146" i="1" s="1"/>
  <c r="K130" i="1"/>
  <c r="Q130" i="1" s="1"/>
  <c r="G54" i="32" s="1"/>
  <c r="Q130" i="2"/>
  <c r="K46" i="1"/>
  <c r="Q46" i="2"/>
  <c r="O162" i="34"/>
  <c r="O166" i="34" s="1"/>
  <c r="Q16" i="15"/>
  <c r="Q15" i="17"/>
  <c r="O15" i="1"/>
  <c r="Q15" i="2"/>
  <c r="Q57" i="16"/>
  <c r="Q132" i="33"/>
  <c r="P131" i="37"/>
  <c r="N46" i="37"/>
  <c r="Q46" i="37" s="1"/>
  <c r="Q47" i="33"/>
  <c r="L45" i="37"/>
  <c r="Q45" i="37" s="1"/>
  <c r="Q46" i="33"/>
  <c r="S30" i="33"/>
  <c r="S42" i="33" s="1"/>
  <c r="N30" i="37"/>
  <c r="S30" i="37" s="1"/>
  <c r="P23" i="37"/>
  <c r="Q29" i="2"/>
  <c r="N29" i="1"/>
  <c r="Q21" i="19"/>
  <c r="S21" i="19"/>
  <c r="L28" i="1"/>
  <c r="Q28" i="16"/>
  <c r="Q20" i="34"/>
  <c r="K162" i="34"/>
  <c r="Q13" i="33"/>
  <c r="M13" i="37"/>
  <c r="M162" i="33"/>
  <c r="M166" i="33" s="1"/>
  <c r="M163" i="33" s="1"/>
  <c r="L17" i="37"/>
  <c r="Q17" i="37" s="1"/>
  <c r="Q17" i="35"/>
  <c r="N18" i="37"/>
  <c r="N162" i="35"/>
  <c r="K20" i="37"/>
  <c r="Q20" i="37" s="1"/>
  <c r="Q20" i="35"/>
  <c r="N154" i="20"/>
  <c r="N164" i="20" s="1"/>
  <c r="N168" i="20" s="1"/>
  <c r="N25" i="1"/>
  <c r="Q25" i="1" s="1"/>
  <c r="G17" i="32" s="1"/>
  <c r="Q68" i="16"/>
  <c r="O66" i="1"/>
  <c r="L68" i="1"/>
  <c r="P121" i="37"/>
  <c r="Q122" i="35"/>
  <c r="Q73" i="15"/>
  <c r="M73" i="1"/>
  <c r="M40" i="1"/>
  <c r="Q40" i="17"/>
  <c r="Q60" i="17"/>
  <c r="K60" i="1"/>
  <c r="O143" i="1"/>
  <c r="Q138" i="2"/>
  <c r="K138" i="1"/>
  <c r="Q138" i="1" s="1"/>
  <c r="L75" i="16"/>
  <c r="M75" i="16"/>
  <c r="M75" i="1" s="1"/>
  <c r="O75" i="16"/>
  <c r="Q127" i="34"/>
  <c r="L126" i="37"/>
  <c r="Q126" i="37" s="1"/>
  <c r="S31" i="20"/>
  <c r="Q31" i="20"/>
  <c r="S18" i="15"/>
  <c r="O154" i="15"/>
  <c r="O164" i="15" s="1"/>
  <c r="O168" i="15" s="1"/>
  <c r="O176" i="15" s="1"/>
  <c r="S17" i="20"/>
  <c r="Q17" i="20"/>
  <c r="L70" i="1"/>
  <c r="Q33" i="17"/>
  <c r="M33" i="1"/>
  <c r="N165" i="17"/>
  <c r="L164" i="15"/>
  <c r="L168" i="15" s="1"/>
  <c r="G61" i="32"/>
  <c r="Q105" i="1"/>
  <c r="Q81" i="1"/>
  <c r="G42" i="32" s="1"/>
  <c r="Q76" i="33"/>
  <c r="O166" i="35"/>
  <c r="S20" i="1"/>
  <c r="T20" i="1" s="1"/>
  <c r="Q23" i="37"/>
  <c r="Q35" i="37"/>
  <c r="S35" i="37"/>
  <c r="Q58" i="37"/>
  <c r="Q94" i="15"/>
  <c r="K94" i="1"/>
  <c r="L142" i="1"/>
  <c r="Q142" i="1" s="1"/>
  <c r="M106" i="1"/>
  <c r="Q106" i="1" s="1"/>
  <c r="Q106" i="2"/>
  <c r="Q117" i="20"/>
  <c r="Q39" i="18"/>
  <c r="O39" i="1"/>
  <c r="L59" i="1"/>
  <c r="Q59" i="16"/>
  <c r="Q37" i="37"/>
  <c r="S37" i="37"/>
  <c r="Q34" i="33"/>
  <c r="M34" i="37"/>
  <c r="S34" i="33"/>
  <c r="O31" i="37"/>
  <c r="Q31" i="37" s="1"/>
  <c r="Q31" i="33"/>
  <c r="Q29" i="17"/>
  <c r="L29" i="1"/>
  <c r="Q29" i="1" s="1"/>
  <c r="G18" i="32" s="1"/>
  <c r="S29" i="17"/>
  <c r="L154" i="16"/>
  <c r="L154" i="1" s="1"/>
  <c r="S27" i="16"/>
  <c r="Q67" i="37"/>
  <c r="L75" i="20"/>
  <c r="N75" i="20"/>
  <c r="K75" i="20"/>
  <c r="P75" i="20"/>
  <c r="Q80" i="16"/>
  <c r="Q103" i="1"/>
  <c r="Q145" i="1"/>
  <c r="M114" i="1"/>
  <c r="Q114" i="2"/>
  <c r="Q137" i="35"/>
  <c r="Q135" i="34"/>
  <c r="L134" i="37"/>
  <c r="Q134" i="37" s="1"/>
  <c r="N148" i="19"/>
  <c r="N148" i="1" s="1"/>
  <c r="S24" i="19"/>
  <c r="Q24" i="19"/>
  <c r="Q24" i="17"/>
  <c r="S24" i="17"/>
  <c r="M164" i="2"/>
  <c r="M148" i="18"/>
  <c r="M164" i="18" s="1"/>
  <c r="M168" i="18" s="1"/>
  <c r="Q154" i="18"/>
  <c r="L154" i="17"/>
  <c r="P148" i="16"/>
  <c r="P164" i="16" s="1"/>
  <c r="P168" i="16" s="1"/>
  <c r="L27" i="1"/>
  <c r="K154" i="20"/>
  <c r="T19" i="1"/>
  <c r="R169" i="20"/>
  <c r="S24" i="18"/>
  <c r="L115" i="1"/>
  <c r="Q115" i="1" s="1"/>
  <c r="K58" i="1"/>
  <c r="Q58" i="1" s="1"/>
  <c r="M97" i="1"/>
  <c r="Q97" i="1" s="1"/>
  <c r="T97" i="1" s="1"/>
  <c r="Q76" i="15"/>
  <c r="Q27" i="37"/>
  <c r="Q29" i="37"/>
  <c r="S29" i="37"/>
  <c r="Q98" i="19"/>
  <c r="Q105" i="2"/>
  <c r="Q78" i="2"/>
  <c r="K40" i="1"/>
  <c r="Q59" i="1"/>
  <c r="Q66" i="19"/>
  <c r="Q76" i="37"/>
  <c r="Q140" i="16"/>
  <c r="L140" i="1"/>
  <c r="Q140" i="1" s="1"/>
  <c r="M94" i="1"/>
  <c r="Q94" i="17"/>
  <c r="Q109" i="19"/>
  <c r="Q143" i="20"/>
  <c r="K143" i="1"/>
  <c r="Q117" i="1"/>
  <c r="Q132" i="20"/>
  <c r="K132" i="1"/>
  <c r="M183" i="1"/>
  <c r="O177" i="37"/>
  <c r="O181" i="37" s="1"/>
  <c r="Q121" i="37"/>
  <c r="N150" i="37"/>
  <c r="Q150" i="37" s="1"/>
  <c r="Q151" i="35"/>
  <c r="N61" i="37"/>
  <c r="L40" i="37"/>
  <c r="Q40" i="34"/>
  <c r="K43" i="37"/>
  <c r="Q43" i="37" s="1"/>
  <c r="Q44" i="34"/>
  <c r="M162" i="35"/>
  <c r="Q15" i="35"/>
  <c r="M15" i="37"/>
  <c r="K162" i="35"/>
  <c r="K18" i="37"/>
  <c r="N19" i="37"/>
  <c r="Q19" i="37" s="1"/>
  <c r="Q19" i="35"/>
  <c r="S32" i="18"/>
  <c r="Q32" i="18"/>
  <c r="N24" i="1"/>
  <c r="S24" i="1" s="1"/>
  <c r="N154" i="17"/>
  <c r="M24" i="1"/>
  <c r="M154" i="16"/>
  <c r="M154" i="1" s="1"/>
  <c r="M154" i="19"/>
  <c r="M164" i="19" s="1"/>
  <c r="M168" i="19" s="1"/>
  <c r="K23" i="1"/>
  <c r="S23" i="18"/>
  <c r="Q174" i="2"/>
  <c r="Q171" i="1"/>
  <c r="C9" i="28"/>
  <c r="P18" i="1"/>
  <c r="S18" i="1" s="1"/>
  <c r="P154" i="2"/>
  <c r="S18" i="2"/>
  <c r="S18" i="17"/>
  <c r="Q18" i="17"/>
  <c r="S17" i="15"/>
  <c r="S34" i="15" s="1"/>
  <c r="P17" i="1"/>
  <c r="P164" i="15"/>
  <c r="P168" i="15" s="1"/>
  <c r="O148" i="2"/>
  <c r="Q17" i="2"/>
  <c r="S17" i="2"/>
  <c r="L61" i="1"/>
  <c r="Q53" i="19"/>
  <c r="L53" i="1"/>
  <c r="L69" i="1"/>
  <c r="Q69" i="19"/>
  <c r="O35" i="37"/>
  <c r="S35" i="33"/>
  <c r="Q35" i="33"/>
  <c r="K162" i="33"/>
  <c r="S33" i="33"/>
  <c r="Q150" i="1"/>
  <c r="O60" i="1"/>
  <c r="K164" i="19"/>
  <c r="L148" i="16"/>
  <c r="Q27" i="16"/>
  <c r="K148" i="20"/>
  <c r="Q35" i="1"/>
  <c r="Q33" i="16"/>
  <c r="M76" i="1"/>
  <c r="O162" i="33"/>
  <c r="O166" i="33" s="1"/>
  <c r="Q75" i="2"/>
  <c r="Q18" i="16"/>
  <c r="Q47" i="37"/>
  <c r="Q73" i="37"/>
  <c r="Q100" i="17"/>
  <c r="K100" i="1"/>
  <c r="Q118" i="17"/>
  <c r="M118" i="1"/>
  <c r="Q118" i="1" s="1"/>
  <c r="Q95" i="19"/>
  <c r="K95" i="1"/>
  <c r="Q95" i="1" s="1"/>
  <c r="T95" i="1" s="1"/>
  <c r="Q107" i="19"/>
  <c r="Q99" i="19"/>
  <c r="Q117" i="19"/>
  <c r="M117" i="1"/>
  <c r="M100" i="1"/>
  <c r="O76" i="19"/>
  <c r="O164" i="19" s="1"/>
  <c r="O168" i="19" s="1"/>
  <c r="K76" i="19"/>
  <c r="O63" i="1"/>
  <c r="Q79" i="35"/>
  <c r="M78" i="37"/>
  <c r="Q78" i="37" s="1"/>
  <c r="N86" i="37"/>
  <c r="Q87" i="35"/>
  <c r="L162" i="34"/>
  <c r="L166" i="34" s="1"/>
  <c r="L24" i="37"/>
  <c r="Q24" i="37" s="1"/>
  <c r="K42" i="37"/>
  <c r="Q43" i="34"/>
  <c r="Q134" i="1"/>
  <c r="G56" i="32" s="1"/>
  <c r="Q22" i="37"/>
  <c r="Q76" i="35"/>
  <c r="M109" i="1"/>
  <c r="Q109" i="1" s="1"/>
  <c r="O105" i="1"/>
  <c r="L107" i="1"/>
  <c r="Q107" i="2"/>
  <c r="K112" i="1"/>
  <c r="Q112" i="1" s="1"/>
  <c r="L76" i="16"/>
  <c r="L76" i="1" s="1"/>
  <c r="N76" i="16"/>
  <c r="N164" i="16" s="1"/>
  <c r="N168" i="16" s="1"/>
  <c r="K76" i="16"/>
  <c r="M96" i="1"/>
  <c r="Q147" i="17"/>
  <c r="Q95" i="17"/>
  <c r="P76" i="20"/>
  <c r="P76" i="1" s="1"/>
  <c r="L76" i="20"/>
  <c r="K76" i="20"/>
  <c r="O76" i="20"/>
  <c r="O164" i="20" s="1"/>
  <c r="O168" i="20" s="1"/>
  <c r="K44" i="1"/>
  <c r="Q44" i="1" s="1"/>
  <c r="T44" i="1" s="1"/>
  <c r="Q172" i="35"/>
  <c r="Q136" i="35"/>
  <c r="Q51" i="34"/>
  <c r="K50" i="37"/>
  <c r="Q123" i="34"/>
  <c r="Q21" i="20"/>
  <c r="L18" i="37"/>
  <c r="L162" i="33"/>
  <c r="L166" i="33" s="1"/>
  <c r="L174" i="33" s="1"/>
  <c r="L14" i="37"/>
  <c r="Q14" i="37" s="1"/>
  <c r="L162" i="35"/>
  <c r="Q14" i="35"/>
  <c r="O18" i="1"/>
  <c r="Q77" i="33"/>
  <c r="N76" i="37"/>
  <c r="M80" i="1"/>
  <c r="Q175" i="18"/>
  <c r="P162" i="34"/>
  <c r="P166" i="34" s="1"/>
  <c r="Q34" i="1"/>
  <c r="Q38" i="1"/>
  <c r="Q118" i="15"/>
  <c r="L128" i="37"/>
  <c r="Q128" i="37" s="1"/>
  <c r="Q129" i="35"/>
  <c r="Q70" i="35"/>
  <c r="L69" i="37"/>
  <c r="Q69" i="37" s="1"/>
  <c r="O59" i="37"/>
  <c r="Q60" i="35"/>
  <c r="M148" i="37"/>
  <c r="Q149" i="35"/>
  <c r="Q61" i="34"/>
  <c r="N60" i="37"/>
  <c r="Q60" i="37" s="1"/>
  <c r="M44" i="37"/>
  <c r="Q44" i="37" s="1"/>
  <c r="Q45" i="34"/>
  <c r="Q43" i="35"/>
  <c r="M42" i="37"/>
  <c r="S22" i="20"/>
  <c r="Q58" i="33"/>
  <c r="Q30" i="37"/>
  <c r="P57" i="1"/>
  <c r="P67" i="1"/>
  <c r="Q67" i="1" s="1"/>
  <c r="Q67" i="17"/>
  <c r="Q163" i="18"/>
  <c r="L180" i="18" s="1"/>
  <c r="M175" i="18"/>
  <c r="M163" i="1"/>
  <c r="Q163" i="1" s="1"/>
  <c r="N74" i="37"/>
  <c r="Q75" i="35"/>
  <c r="L104" i="1"/>
  <c r="M101" i="1"/>
  <c r="Q101" i="1" s="1"/>
  <c r="N101" i="1"/>
  <c r="M110" i="1"/>
  <c r="Q110" i="1" s="1"/>
  <c r="K144" i="1"/>
  <c r="Q144" i="1" s="1"/>
  <c r="Q100" i="19"/>
  <c r="O127" i="1"/>
  <c r="L51" i="37"/>
  <c r="Q51" i="37" s="1"/>
  <c r="Q147" i="34"/>
  <c r="M131" i="37"/>
  <c r="Q132" i="34"/>
  <c r="Q65" i="34"/>
  <c r="N64" i="37"/>
  <c r="Q64" i="37" s="1"/>
  <c r="M23" i="37"/>
  <c r="M162" i="34"/>
  <c r="M166" i="34" s="1"/>
  <c r="Q82" i="34"/>
  <c r="M81" i="37"/>
  <c r="L36" i="37"/>
  <c r="S36" i="34"/>
  <c r="S42" i="34" s="1"/>
  <c r="Q36" i="34"/>
  <c r="L75" i="33"/>
  <c r="L74" i="37" s="1"/>
  <c r="K75" i="33"/>
  <c r="O75" i="33"/>
  <c r="O74" i="37" s="1"/>
  <c r="N75" i="33"/>
  <c r="P75" i="33"/>
  <c r="P74" i="37" s="1"/>
  <c r="M75" i="33"/>
  <c r="M74" i="37" s="1"/>
  <c r="O70" i="37"/>
  <c r="P131" i="1"/>
  <c r="Q131" i="1" s="1"/>
  <c r="O173" i="33"/>
  <c r="O159" i="37"/>
  <c r="O172" i="37" s="1"/>
  <c r="Q160" i="34"/>
  <c r="L178" i="34" s="1"/>
  <c r="O173" i="34"/>
  <c r="Q73" i="1"/>
  <c r="R169" i="37"/>
  <c r="Q145" i="15"/>
  <c r="O107" i="1"/>
  <c r="N117" i="1"/>
  <c r="N100" i="1"/>
  <c r="Q116" i="19"/>
  <c r="H181" i="1"/>
  <c r="H186" i="1" s="1"/>
  <c r="G11" i="28"/>
  <c r="G16" i="28" s="1"/>
  <c r="Q124" i="35"/>
  <c r="K123" i="37"/>
  <c r="Q123" i="37" s="1"/>
  <c r="Q63" i="37"/>
  <c r="Q143" i="34"/>
  <c r="Q101" i="34"/>
  <c r="Q98" i="34"/>
  <c r="Q46" i="34"/>
  <c r="O45" i="37"/>
  <c r="M28" i="37"/>
  <c r="Q28" i="37" s="1"/>
  <c r="Q28" i="34"/>
  <c r="N95" i="1"/>
  <c r="N147" i="1"/>
  <c r="Q147" i="1" s="1"/>
  <c r="K99" i="1"/>
  <c r="Q99" i="1" s="1"/>
  <c r="Q142" i="18"/>
  <c r="Q147" i="19"/>
  <c r="K75" i="18"/>
  <c r="L75" i="18"/>
  <c r="L164" i="18" s="1"/>
  <c r="L168" i="18" s="1"/>
  <c r="Q128" i="16"/>
  <c r="Q119" i="35"/>
  <c r="L155" i="37"/>
  <c r="Q155" i="37" s="1"/>
  <c r="L54" i="37"/>
  <c r="Q54" i="37" s="1"/>
  <c r="Q55" i="35"/>
  <c r="O149" i="37"/>
  <c r="N152" i="37"/>
  <c r="P65" i="1"/>
  <c r="Q129" i="16"/>
  <c r="Q18" i="2"/>
  <c r="K172" i="37"/>
  <c r="Q139" i="16"/>
  <c r="Q113" i="16"/>
  <c r="Q109" i="20"/>
  <c r="O46" i="1"/>
  <c r="Q57" i="17"/>
  <c r="H19" i="26"/>
  <c r="O67" i="37"/>
  <c r="N79" i="37"/>
  <c r="Q79" i="37" s="1"/>
  <c r="Q9" i="1"/>
  <c r="Q21" i="2"/>
  <c r="P53" i="37"/>
  <c r="Q53" i="37" s="1"/>
  <c r="Q54" i="33"/>
  <c r="N113" i="1"/>
  <c r="Q113" i="1" s="1"/>
  <c r="N104" i="1"/>
  <c r="O139" i="1"/>
  <c r="Q139" i="1" s="1"/>
  <c r="Q112" i="16"/>
  <c r="Q132" i="17"/>
  <c r="Q112" i="35"/>
  <c r="Q104" i="35"/>
  <c r="O133" i="37"/>
  <c r="M71" i="37"/>
  <c r="Q71" i="37" s="1"/>
  <c r="S38" i="34"/>
  <c r="S37" i="34"/>
  <c r="O148" i="37"/>
  <c r="Q22" i="15"/>
  <c r="Q16" i="33"/>
  <c r="Q74" i="1"/>
  <c r="G37" i="32" s="1"/>
  <c r="O45" i="1"/>
  <c r="Q45" i="1" s="1"/>
  <c r="T45" i="1" s="1"/>
  <c r="M78" i="1"/>
  <c r="Q78" i="16"/>
  <c r="Q132" i="35"/>
  <c r="K131" i="37"/>
  <c r="Q131" i="37" s="1"/>
  <c r="K118" i="37"/>
  <c r="Q118" i="37" s="1"/>
  <c r="O50" i="37"/>
  <c r="Q59" i="34"/>
  <c r="Q69" i="34"/>
  <c r="Q112" i="34"/>
  <c r="Q121" i="34"/>
  <c r="Q30" i="18"/>
  <c r="Q27" i="1"/>
  <c r="Q101" i="37"/>
  <c r="M173" i="35"/>
  <c r="Q160" i="35"/>
  <c r="Q160" i="33"/>
  <c r="L178" i="33" s="1"/>
  <c r="Q152" i="1"/>
  <c r="N46" i="1"/>
  <c r="N132" i="1"/>
  <c r="Q132" i="18"/>
  <c r="O154" i="37"/>
  <c r="O146" i="37"/>
  <c r="M126" i="37"/>
  <c r="Q114" i="34"/>
  <c r="K63" i="1"/>
  <c r="Q39" i="2"/>
  <c r="Q30" i="20"/>
  <c r="S32" i="19"/>
  <c r="Q32" i="19"/>
  <c r="Q79" i="20"/>
  <c r="Q163" i="2"/>
  <c r="M180" i="2" s="1"/>
  <c r="Q48" i="15"/>
  <c r="R172" i="17"/>
  <c r="Q116" i="35"/>
  <c r="Q74" i="35"/>
  <c r="L149" i="37"/>
  <c r="Q149" i="37" s="1"/>
  <c r="Q126" i="35"/>
  <c r="N49" i="37"/>
  <c r="Q49" i="37" s="1"/>
  <c r="Q53" i="34"/>
  <c r="Q109" i="34"/>
  <c r="Q149" i="34"/>
  <c r="O14" i="1"/>
  <c r="Q128" i="33"/>
  <c r="Q125" i="33"/>
  <c r="Q108" i="33"/>
  <c r="Q74" i="33"/>
  <c r="Q30" i="33"/>
  <c r="Q29" i="15"/>
  <c r="O32" i="1"/>
  <c r="Q32" i="1" s="1"/>
  <c r="K154" i="16"/>
  <c r="P122" i="37"/>
  <c r="Q122" i="37" s="1"/>
  <c r="L129" i="1"/>
  <c r="Q129" i="1" s="1"/>
  <c r="G53" i="32" s="1"/>
  <c r="L171" i="37"/>
  <c r="Q171" i="37" s="1"/>
  <c r="Q128" i="2"/>
  <c r="Q70" i="2"/>
  <c r="Q24" i="34"/>
  <c r="K36" i="1"/>
  <c r="Q36" i="1" s="1"/>
  <c r="N40" i="37"/>
  <c r="K28" i="1"/>
  <c r="Q28" i="1" s="1"/>
  <c r="S25" i="17"/>
  <c r="Q60" i="2"/>
  <c r="Q54" i="20"/>
  <c r="P87" i="1"/>
  <c r="Q87" i="1" s="1"/>
  <c r="G60" i="32" s="1"/>
  <c r="Q31" i="18"/>
  <c r="R171" i="18"/>
  <c r="Q146" i="20"/>
  <c r="K69" i="1"/>
  <c r="Q69" i="1" s="1"/>
  <c r="G35" i="32" s="1"/>
  <c r="Q69" i="2"/>
  <c r="Q81" i="18"/>
  <c r="K147" i="37"/>
  <c r="Q147" i="37" s="1"/>
  <c r="K81" i="37"/>
  <c r="Q67" i="35"/>
  <c r="K66" i="37"/>
  <c r="Q66" i="37" s="1"/>
  <c r="L148" i="37"/>
  <c r="L65" i="37"/>
  <c r="Q65" i="37" s="1"/>
  <c r="O156" i="37"/>
  <c r="Q156" i="37" s="1"/>
  <c r="M86" i="37"/>
  <c r="Q158" i="34"/>
  <c r="M40" i="37"/>
  <c r="Q47" i="35"/>
  <c r="Q7" i="1"/>
  <c r="M39" i="1"/>
  <c r="Q39" i="1" s="1"/>
  <c r="G24" i="32" s="1"/>
  <c r="Q30" i="17"/>
  <c r="K33" i="1"/>
  <c r="Q33" i="1" s="1"/>
  <c r="G22" i="32" s="1"/>
  <c r="K83" i="1"/>
  <c r="Q83" i="1" s="1"/>
  <c r="G44" i="32" s="1"/>
  <c r="Q175" i="16"/>
  <c r="R175" i="16" s="1"/>
  <c r="Q158" i="35"/>
  <c r="K125" i="37"/>
  <c r="Q125" i="37" s="1"/>
  <c r="K119" i="37"/>
  <c r="Q119" i="37" s="1"/>
  <c r="Q99" i="35"/>
  <c r="Q64" i="34"/>
  <c r="S28" i="35"/>
  <c r="S42" i="35" s="1"/>
  <c r="P154" i="17"/>
  <c r="P164" i="17" s="1"/>
  <c r="P168" i="17" s="1"/>
  <c r="Q26" i="16"/>
  <c r="Q32" i="20"/>
  <c r="Q24" i="16"/>
  <c r="S23" i="20"/>
  <c r="L148" i="20"/>
  <c r="L164" i="20" s="1"/>
  <c r="L168" i="20" s="1"/>
  <c r="L165" i="20" s="1"/>
  <c r="N56" i="1"/>
  <c r="Q56" i="1" s="1"/>
  <c r="P61" i="37"/>
  <c r="P127" i="37"/>
  <c r="Q127" i="37" s="1"/>
  <c r="Q87" i="2"/>
  <c r="P55" i="1"/>
  <c r="Q99" i="37"/>
  <c r="Q140" i="37"/>
  <c r="L61" i="37"/>
  <c r="K79" i="1"/>
  <c r="Q79" i="1" s="1"/>
  <c r="G41" i="32" s="1"/>
  <c r="K154" i="37"/>
  <c r="Q154" i="37" s="1"/>
  <c r="Q53" i="35"/>
  <c r="M70" i="37"/>
  <c r="Q70" i="37" s="1"/>
  <c r="N55" i="37"/>
  <c r="Q55" i="37" s="1"/>
  <c r="Q95" i="34"/>
  <c r="Q106" i="34"/>
  <c r="Q110" i="34"/>
  <c r="P42" i="37"/>
  <c r="P161" i="37" s="1"/>
  <c r="Q35" i="16"/>
  <c r="Q16" i="20"/>
  <c r="N164" i="15"/>
  <c r="N168" i="15" s="1"/>
  <c r="N165" i="15" s="1"/>
  <c r="Q117" i="33"/>
  <c r="Q66" i="33"/>
  <c r="O29" i="37"/>
  <c r="Q23" i="33"/>
  <c r="Q29" i="20"/>
  <c r="Q29" i="19"/>
  <c r="P25" i="1"/>
  <c r="S23" i="16"/>
  <c r="Q103" i="37"/>
  <c r="M44" i="1"/>
  <c r="K53" i="1"/>
  <c r="K85" i="1"/>
  <c r="Q85" i="1" s="1"/>
  <c r="G46" i="32" s="1"/>
  <c r="Q163" i="17"/>
  <c r="M180" i="17" s="1"/>
  <c r="N62" i="37"/>
  <c r="Q62" i="37" s="1"/>
  <c r="M185" i="1"/>
  <c r="Q103" i="34"/>
  <c r="Q156" i="34"/>
  <c r="Q80" i="19"/>
  <c r="Q63" i="19"/>
  <c r="Q21" i="16"/>
  <c r="Q30" i="15"/>
  <c r="Q18" i="15"/>
  <c r="P148" i="20"/>
  <c r="M148" i="17"/>
  <c r="M164" i="17" s="1"/>
  <c r="M168" i="17" s="1"/>
  <c r="K62" i="1"/>
  <c r="Q62" i="1" s="1"/>
  <c r="P78" i="37"/>
  <c r="M66" i="1"/>
  <c r="Q66" i="1" s="1"/>
  <c r="Q141" i="37"/>
  <c r="Q33" i="15"/>
  <c r="Q52" i="16"/>
  <c r="Q124" i="33"/>
  <c r="Q63" i="33"/>
  <c r="S28" i="18"/>
  <c r="Q25" i="20"/>
  <c r="Q17" i="15"/>
  <c r="L65" i="1"/>
  <c r="Q65" i="1" s="1"/>
  <c r="G34" i="32" s="1"/>
  <c r="Q87" i="17"/>
  <c r="P45" i="1"/>
  <c r="Q62" i="33"/>
  <c r="Q18" i="1" l="1"/>
  <c r="G11" i="32" s="1"/>
  <c r="Q17" i="1"/>
  <c r="T26" i="1"/>
  <c r="S7" i="2"/>
  <c r="S43" i="2"/>
  <c r="B2" i="35"/>
  <c r="B2" i="19"/>
  <c r="N180" i="19" s="1"/>
  <c r="P180" i="18"/>
  <c r="K180" i="18"/>
  <c r="B2" i="33"/>
  <c r="N179" i="33" s="1"/>
  <c r="O180" i="17"/>
  <c r="L180" i="17"/>
  <c r="N179" i="35"/>
  <c r="P165" i="16"/>
  <c r="P176" i="16"/>
  <c r="N168" i="2"/>
  <c r="N176" i="20"/>
  <c r="N165" i="20"/>
  <c r="N165" i="18"/>
  <c r="N176" i="18"/>
  <c r="P165" i="17"/>
  <c r="P176" i="17"/>
  <c r="G10" i="32"/>
  <c r="T24" i="1"/>
  <c r="Q164" i="18"/>
  <c r="O176" i="20"/>
  <c r="O165" i="20"/>
  <c r="N165" i="16"/>
  <c r="N176" i="16"/>
  <c r="P166" i="1"/>
  <c r="P165" i="37"/>
  <c r="O165" i="19"/>
  <c r="O176" i="19"/>
  <c r="G62" i="32"/>
  <c r="H62" i="32" s="1"/>
  <c r="M165" i="17"/>
  <c r="M176" i="17"/>
  <c r="M163" i="35"/>
  <c r="M174" i="35"/>
  <c r="Q173" i="35"/>
  <c r="Q175" i="1" s="1"/>
  <c r="L176" i="18"/>
  <c r="L165" i="18"/>
  <c r="O163" i="33"/>
  <c r="O174" i="33"/>
  <c r="Q162" i="35"/>
  <c r="Q107" i="1"/>
  <c r="Q42" i="37"/>
  <c r="K168" i="19"/>
  <c r="O148" i="1"/>
  <c r="Q148" i="2"/>
  <c r="Q164" i="2" s="1"/>
  <c r="K160" i="37"/>
  <c r="K166" i="35"/>
  <c r="R162" i="35"/>
  <c r="O163" i="35"/>
  <c r="O174" i="35"/>
  <c r="P148" i="1"/>
  <c r="O164" i="2"/>
  <c r="Q46" i="1"/>
  <c r="T46" i="1" s="1"/>
  <c r="R175" i="2"/>
  <c r="Q14" i="1"/>
  <c r="Q15" i="1"/>
  <c r="N164" i="19"/>
  <c r="N168" i="19" s="1"/>
  <c r="S17" i="1"/>
  <c r="L176" i="20"/>
  <c r="Q86" i="37"/>
  <c r="Q75" i="18"/>
  <c r="M165" i="18"/>
  <c r="M176" i="18"/>
  <c r="T34" i="1"/>
  <c r="G23" i="32"/>
  <c r="L166" i="35"/>
  <c r="L160" i="37"/>
  <c r="Q76" i="19"/>
  <c r="P176" i="15"/>
  <c r="P165" i="15"/>
  <c r="C16" i="28"/>
  <c r="Q15" i="37"/>
  <c r="Q143" i="1"/>
  <c r="Q34" i="37"/>
  <c r="S34" i="37"/>
  <c r="L176" i="15"/>
  <c r="L165" i="15"/>
  <c r="L75" i="1"/>
  <c r="S34" i="19"/>
  <c r="Q154" i="17"/>
  <c r="Q78" i="1"/>
  <c r="O164" i="18"/>
  <c r="O168" i="18" s="1"/>
  <c r="B2" i="20"/>
  <c r="L174" i="34"/>
  <c r="L163" i="34"/>
  <c r="T160" i="1"/>
  <c r="G75" i="32"/>
  <c r="O161" i="37"/>
  <c r="R175" i="18"/>
  <c r="Q76" i="16"/>
  <c r="K76" i="1"/>
  <c r="Q76" i="1" s="1"/>
  <c r="G39" i="32" s="1"/>
  <c r="M160" i="37"/>
  <c r="M166" i="35"/>
  <c r="M161" i="37"/>
  <c r="Q13" i="37"/>
  <c r="N161" i="37"/>
  <c r="Q172" i="37"/>
  <c r="Q80" i="1"/>
  <c r="Q100" i="1"/>
  <c r="M168" i="2"/>
  <c r="P75" i="1"/>
  <c r="P164" i="20"/>
  <c r="P168" i="20" s="1"/>
  <c r="N174" i="33"/>
  <c r="N163" i="33"/>
  <c r="M148" i="1"/>
  <c r="Q53" i="1"/>
  <c r="G29" i="32" s="1"/>
  <c r="T7" i="1"/>
  <c r="G5" i="32"/>
  <c r="Q63" i="1"/>
  <c r="Q159" i="37"/>
  <c r="Q173" i="34"/>
  <c r="O174" i="34"/>
  <c r="O163" i="34"/>
  <c r="Q76" i="20"/>
  <c r="K75" i="1"/>
  <c r="S34" i="17"/>
  <c r="S23" i="1"/>
  <c r="Q23" i="1"/>
  <c r="G15" i="32" s="1"/>
  <c r="M186" i="1"/>
  <c r="O187" i="1" s="1"/>
  <c r="Q40" i="1"/>
  <c r="G25" i="32" s="1"/>
  <c r="K164" i="18"/>
  <c r="Q75" i="20"/>
  <c r="Q94" i="1"/>
  <c r="T94" i="1" s="1"/>
  <c r="Q70" i="1"/>
  <c r="G36" i="32" s="1"/>
  <c r="K166" i="34"/>
  <c r="R162" i="34"/>
  <c r="S162" i="34" s="1"/>
  <c r="P162" i="33"/>
  <c r="Q164" i="15"/>
  <c r="L163" i="33"/>
  <c r="Q68" i="1"/>
  <c r="Q148" i="18"/>
  <c r="K168" i="2"/>
  <c r="N176" i="15"/>
  <c r="S25" i="1"/>
  <c r="T25" i="1" s="1"/>
  <c r="Q104" i="1"/>
  <c r="R175" i="17"/>
  <c r="P163" i="34"/>
  <c r="P174" i="34"/>
  <c r="Q31" i="1"/>
  <c r="O165" i="17"/>
  <c r="O176" i="17"/>
  <c r="G30" i="32"/>
  <c r="T55" i="1"/>
  <c r="L164" i="1"/>
  <c r="L168" i="2"/>
  <c r="O76" i="1"/>
  <c r="Q36" i="37"/>
  <c r="S36" i="37"/>
  <c r="Q174" i="1"/>
  <c r="L176" i="17"/>
  <c r="L165" i="17"/>
  <c r="Q24" i="1"/>
  <c r="G16" i="32" s="1"/>
  <c r="Q96" i="1"/>
  <c r="T96" i="1" s="1"/>
  <c r="Q61" i="37"/>
  <c r="Q148" i="37"/>
  <c r="Q154" i="16"/>
  <c r="K164" i="16"/>
  <c r="K154" i="1"/>
  <c r="Q154" i="1" s="1"/>
  <c r="G64" i="32" s="1"/>
  <c r="K166" i="33"/>
  <c r="S28" i="37"/>
  <c r="L164" i="19"/>
  <c r="L168" i="19" s="1"/>
  <c r="Q148" i="19"/>
  <c r="Q61" i="1"/>
  <c r="M174" i="34"/>
  <c r="M163" i="34"/>
  <c r="M176" i="19"/>
  <c r="M165" i="19"/>
  <c r="Q132" i="1"/>
  <c r="Q154" i="20"/>
  <c r="Q60" i="1"/>
  <c r="N160" i="37"/>
  <c r="N166" i="35"/>
  <c r="Q162" i="34"/>
  <c r="Q173" i="33"/>
  <c r="O160" i="37"/>
  <c r="R164" i="15"/>
  <c r="K168" i="15"/>
  <c r="Q114" i="1"/>
  <c r="Q57" i="1"/>
  <c r="G31" i="32" s="1"/>
  <c r="S34" i="16"/>
  <c r="N174" i="34"/>
  <c r="N163" i="34"/>
  <c r="B2" i="34"/>
  <c r="K178" i="37"/>
  <c r="N178" i="33"/>
  <c r="K178" i="33"/>
  <c r="N178" i="37"/>
  <c r="Q154" i="19"/>
  <c r="L161" i="37"/>
  <c r="M174" i="33"/>
  <c r="K148" i="1"/>
  <c r="Q148" i="1" s="1"/>
  <c r="G59" i="32" s="1"/>
  <c r="H61" i="32" s="1"/>
  <c r="K164" i="17"/>
  <c r="Q148" i="17"/>
  <c r="H78" i="32"/>
  <c r="H80" i="32" s="1"/>
  <c r="Q59" i="37"/>
  <c r="G68" i="32" s="1"/>
  <c r="K164" i="20"/>
  <c r="Q148" i="20"/>
  <c r="Q81" i="37"/>
  <c r="L178" i="35"/>
  <c r="R162" i="1"/>
  <c r="Q75" i="33"/>
  <c r="Q162" i="33" s="1"/>
  <c r="K74" i="37"/>
  <c r="Q74" i="37" s="1"/>
  <c r="Q50" i="37"/>
  <c r="M176" i="20"/>
  <c r="L164" i="16"/>
  <c r="L168" i="16" s="1"/>
  <c r="L148" i="1"/>
  <c r="P164" i="2"/>
  <c r="P154" i="1"/>
  <c r="M164" i="16"/>
  <c r="M168" i="16" s="1"/>
  <c r="K161" i="37"/>
  <c r="Q18" i="37"/>
  <c r="S40" i="37"/>
  <c r="Q40" i="37"/>
  <c r="P163" i="35"/>
  <c r="S31" i="37"/>
  <c r="S41" i="37" s="1"/>
  <c r="S34" i="20"/>
  <c r="O75" i="1"/>
  <c r="O164" i="16"/>
  <c r="O168" i="16" s="1"/>
  <c r="N154" i="1"/>
  <c r="M176" i="15"/>
  <c r="M165" i="15"/>
  <c r="S47" i="1"/>
  <c r="T18" i="1" l="1"/>
  <c r="Q164" i="20"/>
  <c r="T6" i="1"/>
  <c r="Q164" i="19"/>
  <c r="Q164" i="17"/>
  <c r="K164" i="1"/>
  <c r="Q164" i="16"/>
  <c r="K180" i="19"/>
  <c r="B1" i="37"/>
  <c r="K177" i="37"/>
  <c r="N177" i="37"/>
  <c r="K178" i="35"/>
  <c r="N178" i="35"/>
  <c r="P168" i="2"/>
  <c r="P164" i="1"/>
  <c r="P166" i="33"/>
  <c r="P160" i="37"/>
  <c r="R161" i="37"/>
  <c r="K165" i="37"/>
  <c r="K166" i="1"/>
  <c r="M176" i="16"/>
  <c r="M165" i="16"/>
  <c r="R164" i="18"/>
  <c r="K168" i="18"/>
  <c r="M165" i="37"/>
  <c r="M166" i="1"/>
  <c r="Q166" i="1" s="1"/>
  <c r="N174" i="35"/>
  <c r="N163" i="35"/>
  <c r="K174" i="33"/>
  <c r="K163" i="33"/>
  <c r="L176" i="2"/>
  <c r="L165" i="2"/>
  <c r="L174" i="35"/>
  <c r="L163" i="35"/>
  <c r="T17" i="1"/>
  <c r="S41" i="1"/>
  <c r="T41" i="1" s="1"/>
  <c r="K165" i="19"/>
  <c r="K176" i="19"/>
  <c r="R164" i="19"/>
  <c r="K168" i="17"/>
  <c r="R164" i="17"/>
  <c r="R164" i="2"/>
  <c r="R173" i="34"/>
  <c r="L179" i="37"/>
  <c r="T15" i="1"/>
  <c r="G8" i="32"/>
  <c r="P165" i="20"/>
  <c r="P176" i="20"/>
  <c r="T14" i="1"/>
  <c r="G7" i="32"/>
  <c r="S6" i="1"/>
  <c r="L165" i="19"/>
  <c r="L176" i="19"/>
  <c r="K165" i="2"/>
  <c r="K176" i="2"/>
  <c r="T23" i="1"/>
  <c r="G33" i="32"/>
  <c r="T63" i="1"/>
  <c r="K163" i="35"/>
  <c r="K174" i="35"/>
  <c r="N164" i="1"/>
  <c r="L166" i="1"/>
  <c r="L165" i="37"/>
  <c r="M165" i="2"/>
  <c r="M176" i="2"/>
  <c r="N165" i="37"/>
  <c r="N166" i="1"/>
  <c r="O165" i="37"/>
  <c r="O166" i="1"/>
  <c r="N180" i="20"/>
  <c r="K180" i="20"/>
  <c r="D5" i="28"/>
  <c r="Q160" i="37"/>
  <c r="N176" i="2"/>
  <c r="N165" i="2"/>
  <c r="N165" i="1" s="1"/>
  <c r="L177" i="37"/>
  <c r="R173" i="35"/>
  <c r="T47" i="1"/>
  <c r="L165" i="16"/>
  <c r="L176" i="16"/>
  <c r="K178" i="34"/>
  <c r="N179" i="37"/>
  <c r="N179" i="34"/>
  <c r="N178" i="34"/>
  <c r="B2" i="37"/>
  <c r="K179" i="37"/>
  <c r="K165" i="15"/>
  <c r="Q165" i="15" s="1"/>
  <c r="E10" i="28" s="1"/>
  <c r="K176" i="15"/>
  <c r="Q176" i="15" s="1"/>
  <c r="F10" i="28" s="1"/>
  <c r="K168" i="20"/>
  <c r="R164" i="20"/>
  <c r="L178" i="37"/>
  <c r="R173" i="33"/>
  <c r="G21" i="32"/>
  <c r="T31" i="1"/>
  <c r="Q75" i="1"/>
  <c r="G38" i="32" s="1"/>
  <c r="M164" i="1"/>
  <c r="G67" i="32"/>
  <c r="H75" i="32" s="1"/>
  <c r="Q161" i="37"/>
  <c r="O176" i="18"/>
  <c r="O165" i="18"/>
  <c r="N176" i="19"/>
  <c r="N165" i="19"/>
  <c r="G32" i="32"/>
  <c r="T61" i="1"/>
  <c r="P173" i="37"/>
  <c r="P162" i="37"/>
  <c r="K168" i="16"/>
  <c r="R164" i="16"/>
  <c r="K174" i="34"/>
  <c r="Q174" i="34" s="1"/>
  <c r="K163" i="34"/>
  <c r="Q163" i="34" s="1"/>
  <c r="O165" i="16"/>
  <c r="O176" i="16"/>
  <c r="Q166" i="34"/>
  <c r="R162" i="33"/>
  <c r="O164" i="1"/>
  <c r="O168" i="2"/>
  <c r="Q168" i="15" l="1"/>
  <c r="B10" i="28" s="1"/>
  <c r="H10" i="28" s="1"/>
  <c r="R164" i="1"/>
  <c r="H58" i="32"/>
  <c r="K176" i="20"/>
  <c r="Q176" i="20" s="1"/>
  <c r="F15" i="28" s="1"/>
  <c r="K165" i="20"/>
  <c r="Q165" i="20" s="1"/>
  <c r="Q174" i="35"/>
  <c r="M162" i="37"/>
  <c r="M173" i="37"/>
  <c r="O165" i="2"/>
  <c r="O165" i="1" s="1"/>
  <c r="O176" i="2"/>
  <c r="K176" i="16"/>
  <c r="Q176" i="16" s="1"/>
  <c r="F11" i="28" s="1"/>
  <c r="K165" i="16"/>
  <c r="Q165" i="16" s="1"/>
  <c r="L173" i="37"/>
  <c r="L162" i="37"/>
  <c r="P165" i="2"/>
  <c r="P165" i="1" s="1"/>
  <c r="P176" i="2"/>
  <c r="L181" i="37"/>
  <c r="R172" i="37" s="1"/>
  <c r="O173" i="37"/>
  <c r="O162" i="37"/>
  <c r="Q176" i="2"/>
  <c r="K162" i="37"/>
  <c r="K173" i="37"/>
  <c r="K165" i="17"/>
  <c r="Q165" i="17" s="1"/>
  <c r="K176" i="17"/>
  <c r="Q176" i="17" s="1"/>
  <c r="F12" i="28" s="1"/>
  <c r="M165" i="1"/>
  <c r="Q163" i="35"/>
  <c r="Q166" i="35" s="1"/>
  <c r="S50" i="1"/>
  <c r="L165" i="1"/>
  <c r="K165" i="18"/>
  <c r="Q165" i="18" s="1"/>
  <c r="K176" i="18"/>
  <c r="Q176" i="18" s="1"/>
  <c r="Q176" i="19"/>
  <c r="P174" i="33"/>
  <c r="Q174" i="33" s="1"/>
  <c r="P163" i="33"/>
  <c r="Q164" i="1"/>
  <c r="N162" i="37"/>
  <c r="N173" i="37"/>
  <c r="Q165" i="19"/>
  <c r="Q163" i="33"/>
  <c r="Q166" i="33" s="1"/>
  <c r="E13" i="28" l="1"/>
  <c r="Q168" i="18"/>
  <c r="B13" i="28" s="1"/>
  <c r="H13" i="28" s="1"/>
  <c r="F14" i="28"/>
  <c r="E12" i="28"/>
  <c r="Q168" i="17"/>
  <c r="B12" i="28" s="1"/>
  <c r="H12" i="28" s="1"/>
  <c r="E14" i="28"/>
  <c r="Q168" i="19"/>
  <c r="B14" i="28" s="1"/>
  <c r="H14" i="28" s="1"/>
  <c r="F13" i="28"/>
  <c r="Q173" i="37"/>
  <c r="E15" i="28"/>
  <c r="Q168" i="20"/>
  <c r="B15" i="28" s="1"/>
  <c r="H15" i="28" s="1"/>
  <c r="T164" i="1"/>
  <c r="T50" i="1"/>
  <c r="S53" i="1"/>
  <c r="T53" i="1" s="1"/>
  <c r="E11" i="28"/>
  <c r="Q168" i="16"/>
  <c r="B11" i="28" s="1"/>
  <c r="H11" i="28" s="1"/>
  <c r="K165" i="1"/>
  <c r="Q165" i="1" s="1"/>
  <c r="G76" i="32" s="1"/>
  <c r="Q165" i="2"/>
  <c r="Q162" i="37"/>
  <c r="Q165" i="37" s="1"/>
  <c r="F9" i="28"/>
  <c r="Q176" i="1"/>
  <c r="F16" i="28" l="1"/>
  <c r="H76" i="32"/>
  <c r="H77" i="32" s="1"/>
  <c r="G77" i="32"/>
  <c r="Q168" i="1"/>
  <c r="E9" i="28"/>
  <c r="E16" i="28" s="1"/>
  <c r="Q168" i="2"/>
  <c r="B9" i="28" s="1"/>
  <c r="C20" i="28" l="1"/>
  <c r="B16" i="28"/>
  <c r="B20" i="28" s="1"/>
  <c r="H9" i="28"/>
  <c r="H16" i="28" s="1"/>
  <c r="C21" i="28" l="1"/>
</calcChain>
</file>

<file path=xl/comments1.xml><?xml version="1.0" encoding="utf-8"?>
<comments xmlns="http://schemas.openxmlformats.org/spreadsheetml/2006/main">
  <authors>
    <author>DS</author>
  </authors>
  <commentList>
    <comment ref="I9" authorId="0" shapeId="0">
      <text>
        <r>
          <rPr>
            <b/>
            <sz val="8"/>
            <color indexed="81"/>
            <rFont val="Tahoma"/>
            <family val="2"/>
          </rPr>
          <t>INSERT REASONS HERE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3" authorId="0" shapeId="0">
      <text>
        <r>
          <rPr>
            <b/>
            <sz val="8"/>
            <color indexed="81"/>
            <rFont val="Tahoma"/>
            <family val="2"/>
          </rPr>
          <t>INSERT REASONS HERE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<sst xmlns="http://schemas.openxmlformats.org/spreadsheetml/2006/main" count="4094" uniqueCount="488">
  <si>
    <t xml:space="preserve">DATES: </t>
  </si>
  <si>
    <t>THRU:</t>
  </si>
  <si>
    <t>WEEKLY</t>
  </si>
  <si>
    <t>SOURCE</t>
  </si>
  <si>
    <t># ISSUED</t>
  </si>
  <si>
    <t>$ AMT</t>
  </si>
  <si>
    <t>TOTAL</t>
  </si>
  <si>
    <t>CAMPING</t>
  </si>
  <si>
    <t>Accountability</t>
  </si>
  <si>
    <t>Total Dep. Cash</t>
  </si>
  <si>
    <t>Total Dep. Charges</t>
  </si>
  <si>
    <t>Grand Tot. Deposits</t>
  </si>
  <si>
    <t>WEEKLY RECONCILIATION</t>
  </si>
  <si>
    <t>CODE</t>
  </si>
  <si>
    <t>REASON FOR DIFFERENCE</t>
  </si>
  <si>
    <t xml:space="preserve">DATE: </t>
  </si>
  <si>
    <t>Tuesday</t>
  </si>
  <si>
    <t>Saturday</t>
  </si>
  <si>
    <t>Sunday</t>
  </si>
  <si>
    <t>Thursday</t>
  </si>
  <si>
    <t>DATE</t>
  </si>
  <si>
    <t>REGISTER</t>
  </si>
  <si>
    <t>Total Dep. Checks</t>
  </si>
  <si>
    <t>GATE</t>
  </si>
  <si>
    <t>PETS</t>
  </si>
  <si>
    <t>REVENUE</t>
  </si>
  <si>
    <t>CABINS</t>
  </si>
  <si>
    <t>BUNKHOUSE</t>
  </si>
  <si>
    <t>CAMPING -NH</t>
  </si>
  <si>
    <t>CAMPING -H</t>
  </si>
  <si>
    <t>CAMPING SR. -H</t>
  </si>
  <si>
    <t>CAMPING SR- NH</t>
  </si>
  <si>
    <t>MAGGIE MINE</t>
  </si>
  <si>
    <t>ADULT PER PERSON</t>
  </si>
  <si>
    <t>YOUTH PER PERSON</t>
  </si>
  <si>
    <t>ADULT DISC PER PERSON</t>
  </si>
  <si>
    <t>YOUTH DISC PER PERSON</t>
  </si>
  <si>
    <t>ANNUAL PASS</t>
  </si>
  <si>
    <t>ATTRAC PKG</t>
  </si>
  <si>
    <t>OTHER</t>
  </si>
  <si>
    <t>ATTRAC REIMB</t>
  </si>
  <si>
    <t>ATENDANCE - VEHICLES /PEOPLE</t>
  </si>
  <si>
    <t>CARS</t>
  </si>
  <si>
    <t xml:space="preserve">BUSES </t>
  </si>
  <si>
    <t>CAMPING VEHICLES</t>
  </si>
  <si>
    <t>CAR PEOPLE</t>
  </si>
  <si>
    <t>CAMP PEOPLE</t>
  </si>
  <si>
    <t>BUS PEOPLE</t>
  </si>
  <si>
    <t>BANK DEPOSITS:</t>
  </si>
  <si>
    <t>AMOUNT</t>
  </si>
  <si>
    <t>CHARGE DEPOSITS</t>
  </si>
  <si>
    <t>CALICO REGIONAL PARK</t>
  </si>
  <si>
    <t>SPR</t>
  </si>
  <si>
    <t>TOTAL PEOPLE</t>
  </si>
  <si>
    <t>Cash</t>
  </si>
  <si>
    <t>Checks</t>
  </si>
  <si>
    <t>CALICO - WEEKLY</t>
  </si>
  <si>
    <t>Total</t>
  </si>
  <si>
    <t>Monday</t>
  </si>
  <si>
    <t>Wednes</t>
  </si>
  <si>
    <t>Friday</t>
  </si>
  <si>
    <t>Amount</t>
  </si>
  <si>
    <t>Total Deposits</t>
  </si>
  <si>
    <t>Wednesday</t>
  </si>
  <si>
    <t>ACCOUNTABILITY</t>
  </si>
  <si>
    <t>DEPOSIT</t>
  </si>
  <si>
    <t xml:space="preserve">         DIFFERENCE</t>
  </si>
  <si>
    <t>SHORT</t>
  </si>
  <si>
    <t xml:space="preserve"> Reviewed by:                            </t>
  </si>
  <si>
    <t>Total Gate Recpts</t>
  </si>
  <si>
    <t>A</t>
  </si>
  <si>
    <t>Y</t>
  </si>
  <si>
    <t>AD</t>
  </si>
  <si>
    <t>YD</t>
  </si>
  <si>
    <t>Total Other Income</t>
  </si>
  <si>
    <t>Festival Income</t>
  </si>
  <si>
    <t>Adult</t>
  </si>
  <si>
    <t>Youth</t>
  </si>
  <si>
    <t>Adult Dis</t>
  </si>
  <si>
    <t>Youth Dis</t>
  </si>
  <si>
    <t>Bus</t>
  </si>
  <si>
    <t>Total Camping</t>
  </si>
  <si>
    <t>Change</t>
  </si>
  <si>
    <t>Gate percentage</t>
  </si>
  <si>
    <t>BUS VOUCHER</t>
  </si>
  <si>
    <t>A/R</t>
  </si>
  <si>
    <t>Total Dep. A/R for Vouchers</t>
  </si>
  <si>
    <t>ACCOUNTS RECEIVABLE</t>
  </si>
  <si>
    <t>VOUCHERS (to be received)</t>
  </si>
  <si>
    <t xml:space="preserve">VOUCHERS (TO BE RECEIVED):  </t>
  </si>
  <si>
    <t xml:space="preserve">CHARGE DEPOSITS    </t>
  </si>
  <si>
    <t>A/R INCOME</t>
  </si>
  <si>
    <t xml:space="preserve">BUS VOUCHER </t>
  </si>
  <si>
    <t xml:space="preserve"> </t>
  </si>
  <si>
    <t xml:space="preserve">       </t>
  </si>
  <si>
    <t xml:space="preserve">     </t>
  </si>
  <si>
    <t xml:space="preserve">                                BANK DEPOSIT</t>
  </si>
  <si>
    <t>CHECKS</t>
  </si>
  <si>
    <t>100's</t>
  </si>
  <si>
    <t>50's</t>
  </si>
  <si>
    <t>DONATION BOX</t>
  </si>
  <si>
    <t>20's</t>
  </si>
  <si>
    <t>5's</t>
  </si>
  <si>
    <t>MYSTERY SHACK</t>
  </si>
  <si>
    <t>.</t>
  </si>
  <si>
    <t>2's</t>
  </si>
  <si>
    <t>1's</t>
  </si>
  <si>
    <t>Cash Diff</t>
  </si>
  <si>
    <t xml:space="preserve">                                               </t>
  </si>
  <si>
    <t>cash</t>
  </si>
  <si>
    <t xml:space="preserve">  </t>
  </si>
  <si>
    <t xml:space="preserve">            CAMPGROUND - TICKETS &amp; REVENUE</t>
  </si>
  <si>
    <t>Week of:</t>
  </si>
  <si>
    <t>VEHICLES</t>
  </si>
  <si>
    <t xml:space="preserve">   </t>
  </si>
  <si>
    <t>PEOPLE</t>
  </si>
  <si>
    <t>ISSUED</t>
  </si>
  <si>
    <t>TICKETS</t>
  </si>
  <si>
    <t>PERMITS</t>
  </si>
  <si>
    <t>CAMPSITE</t>
  </si>
  <si>
    <t>CAMPING DEPOSITS</t>
  </si>
  <si>
    <t>CABINS RESV DEPOSIT</t>
  </si>
  <si>
    <t>BUNKHOUSE RESV DEPOSIT</t>
  </si>
  <si>
    <t>CAMP SR- NH RESV DEPOSIT</t>
  </si>
  <si>
    <t>CAMP SR. -H RESV DEPOSIT</t>
  </si>
  <si>
    <t>CAMP -H RESV DEPOSIT</t>
  </si>
  <si>
    <t>CAMP -NH RESV DEPOSIT</t>
  </si>
  <si>
    <t>Z tape</t>
  </si>
  <si>
    <t>Total Gate</t>
  </si>
  <si>
    <t>Camp Reserv</t>
  </si>
  <si>
    <t>Camping</t>
  </si>
  <si>
    <t>Res Fee</t>
  </si>
  <si>
    <t>CAMP</t>
  </si>
  <si>
    <t>RESERV</t>
  </si>
  <si>
    <t>INCOME</t>
  </si>
  <si>
    <t>Gate %</t>
  </si>
  <si>
    <t>Date</t>
  </si>
  <si>
    <t>Bank</t>
  </si>
  <si>
    <t xml:space="preserve">BANK </t>
  </si>
  <si>
    <t>BANK</t>
  </si>
  <si>
    <t xml:space="preserve">MYSTERY SHACK  </t>
  </si>
  <si>
    <t>GOLD PANNING</t>
  </si>
  <si>
    <t xml:space="preserve">MYSTERY SHACK </t>
  </si>
  <si>
    <t>No of Bills</t>
  </si>
  <si>
    <t>x</t>
  </si>
  <si>
    <t>SECURITY DEPOSIT/REFUND</t>
  </si>
  <si>
    <t>$10 PER VEHICLE</t>
  </si>
  <si>
    <t>MOTORCYCLE 2 PEOPLE</t>
  </si>
  <si>
    <t>MOTORCYCLE 1 PERSON</t>
  </si>
  <si>
    <t>Mon</t>
  </si>
  <si>
    <t>Tue</t>
  </si>
  <si>
    <t>Wed</t>
  </si>
  <si>
    <t>Thur</t>
  </si>
  <si>
    <t>Fri</t>
  </si>
  <si>
    <t>Sat</t>
  </si>
  <si>
    <t>Sun</t>
  </si>
  <si>
    <t>GREEN BAGS</t>
  </si>
  <si>
    <t>SENIOR PASS</t>
  </si>
  <si>
    <t>WALKING PASS</t>
  </si>
  <si>
    <t>REPLACEMENT PASS</t>
  </si>
  <si>
    <t>OVERFLOW CAMP</t>
  </si>
  <si>
    <t>EQUESTRIAN CAMP</t>
  </si>
  <si>
    <t>WALK-IN TENT</t>
  </si>
  <si>
    <t>CAMP RESERV</t>
  </si>
  <si>
    <t>Camping Deposit refunds (cc)</t>
  </si>
  <si>
    <t>WEEKLY CAMP</t>
  </si>
  <si>
    <t>WEEKLY SR. CAMP W/HOOK</t>
  </si>
  <si>
    <t>WEEKLY SR. CAMP w/o HOOK  UP</t>
  </si>
  <si>
    <t>MISC CAMPING</t>
  </si>
  <si>
    <t>RV MONTHLY</t>
  </si>
  <si>
    <t>FISHINGH</t>
  </si>
  <si>
    <t>FISHING</t>
  </si>
  <si>
    <t>FISHING WEEKEND (FRI-SUN)</t>
  </si>
  <si>
    <t>FISH DERBY-NIGHT FISHING</t>
  </si>
  <si>
    <t>SWIMMING</t>
  </si>
  <si>
    <t>SWIMMING WEEKEND</t>
  </si>
  <si>
    <t>UPGRADE TO S/S WKDAY</t>
  </si>
  <si>
    <t>UPGRADE TO S/S WKEND</t>
  </si>
  <si>
    <t>SWIM-DISC.</t>
  </si>
  <si>
    <t>SWIM PASS-ANNUAL</t>
  </si>
  <si>
    <t>SWIM/SLIDE-COMBO WKDAY</t>
  </si>
  <si>
    <t>SWIM/SLIDE-COMBO WKEND</t>
  </si>
  <si>
    <t>DAY SLIDE-W/ANNUAL</t>
  </si>
  <si>
    <t>WATERSLIDE- SINGLE TOKEN</t>
  </si>
  <si>
    <t>WATERSLIDE ALL DAY</t>
  </si>
  <si>
    <t>WATERSLIDE - 10 PUNCH CARD</t>
  </si>
  <si>
    <t>SWIM PARTY-PRIVATE</t>
  </si>
  <si>
    <t>SEASON PASS ROW BOAT</t>
  </si>
  <si>
    <t>SEASON PASS FLOAT TUBE</t>
  </si>
  <si>
    <t>BATTERY CHARGE</t>
  </si>
  <si>
    <t>MOTOR CHARGE</t>
  </si>
  <si>
    <t>AQUA CYCLES/ PEDAL BOATS</t>
  </si>
  <si>
    <t>ROW BOATS</t>
  </si>
  <si>
    <t>FLOAT TUBES/LIFE JACKETS</t>
  </si>
  <si>
    <t>BOAT LAUNCH</t>
  </si>
  <si>
    <t>PADDLEBOARDS</t>
  </si>
  <si>
    <t>OTHER REVENUE</t>
  </si>
  <si>
    <t>SHOWERS</t>
  </si>
  <si>
    <t>NET/LOCKER RENTALS</t>
  </si>
  <si>
    <t>ADV COUPON</t>
  </si>
  <si>
    <t>SPECIAL EVENT-AUTO</t>
  </si>
  <si>
    <t>MACHINES (Coin/Call)</t>
  </si>
  <si>
    <t>COPY/FAX FEE</t>
  </si>
  <si>
    <t>FIREWOOD</t>
  </si>
  <si>
    <t>BILLING FEE</t>
  </si>
  <si>
    <t>CATERING FEE</t>
  </si>
  <si>
    <t>MAPS</t>
  </si>
  <si>
    <t>BAIT/TACKLE</t>
  </si>
  <si>
    <t>INSURANCE CERTIFICATES</t>
  </si>
  <si>
    <t>BOATHOUSE</t>
  </si>
  <si>
    <t>UNIFORM REIMBURSEMENTS</t>
  </si>
  <si>
    <t>CASH SHORTAGES</t>
  </si>
  <si>
    <t>CASH OVERAGES</t>
  </si>
  <si>
    <t>VHN</t>
  </si>
  <si>
    <t>ANNUAL LICENSE</t>
  </si>
  <si>
    <t>ONE DAY DAILY LICENSE</t>
  </si>
  <si>
    <t>TWO-DAY FISHING LICENSE</t>
  </si>
  <si>
    <t>TEN-DAY FISHING LICENSE</t>
  </si>
  <si>
    <t>AZ/CO RIVER USE PERMIT</t>
  </si>
  <si>
    <t>2ND ROD STAMP</t>
  </si>
  <si>
    <t xml:space="preserve">SPR </t>
  </si>
  <si>
    <t>VHU</t>
  </si>
  <si>
    <t>REFUNDABLE DEPOSITS</t>
  </si>
  <si>
    <t>EMP</t>
  </si>
  <si>
    <t>SNACKBAR SALES</t>
  </si>
  <si>
    <t>SALES TAX</t>
  </si>
  <si>
    <t>AUTO</t>
  </si>
  <si>
    <t>HOLIDAY AUTO</t>
  </si>
  <si>
    <t>CALICO ANNUAL PASS</t>
  </si>
  <si>
    <t>PEDESTRIAN</t>
  </si>
  <si>
    <t>DAY EXCURSION</t>
  </si>
  <si>
    <t>BUDDY PASS</t>
  </si>
  <si>
    <t>DUMP FEES</t>
  </si>
  <si>
    <t xml:space="preserve">CAMPING RV/YOUTH GROUP </t>
  </si>
  <si>
    <t>FLOATS/BOATS/RENTALS</t>
  </si>
  <si>
    <t>LATE FEES</t>
  </si>
  <si>
    <t>RESALE M/H FEES</t>
  </si>
  <si>
    <t>DRY STORAGE</t>
  </si>
  <si>
    <t>MARINA DOCK RENTAL</t>
  </si>
  <si>
    <t>HOUSE RENTS</t>
  </si>
  <si>
    <t xml:space="preserve">WATERSLIDE - 5 TOKEN </t>
  </si>
  <si>
    <t>OUT GOING REVENUE</t>
  </si>
  <si>
    <t>BOAT/BEACH USE PASS</t>
  </si>
  <si>
    <t>ANNUAL CHANNEL BCH VESSAL PASS</t>
  </si>
  <si>
    <t>CAMP W PARTIAL HOOK UP</t>
  </si>
  <si>
    <t>CAMP W ELECTIC ONLY</t>
  </si>
  <si>
    <t>SR CAMP W PARTIAL HOOK UP</t>
  </si>
  <si>
    <t>SR CAMP W ELECTIC ONLY</t>
  </si>
  <si>
    <t>GATE for SPS</t>
  </si>
  <si>
    <t xml:space="preserve">ADVERTISING </t>
  </si>
  <si>
    <t>DAMAGE CLEANUP FEE (REFNDBL)</t>
  </si>
  <si>
    <t>AREA USE FEE</t>
  </si>
  <si>
    <t>HOL W/O HOOKUP</t>
  </si>
  <si>
    <t>HOL W/ HOOKUP</t>
  </si>
  <si>
    <t>SR. HOL W/O HOOKUP</t>
  </si>
  <si>
    <t>SR. HOL W/ HOOKUP</t>
  </si>
  <si>
    <t>UTILITY ACCESS FEE</t>
  </si>
  <si>
    <t>REG 1</t>
  </si>
  <si>
    <t>REG 3</t>
  </si>
  <si>
    <t>REG 4</t>
  </si>
  <si>
    <t>REG 5</t>
  </si>
  <si>
    <t>REG 6</t>
  </si>
  <si>
    <t>REG 2</t>
  </si>
  <si>
    <t>Totals</t>
  </si>
  <si>
    <t>TOTALS</t>
  </si>
  <si>
    <t>TOTAL ACCOUNTABILITY</t>
  </si>
  <si>
    <t>COUNTY OVERAGE FUND</t>
  </si>
  <si>
    <t>GRAND TOTAL OF DEPOSITS</t>
  </si>
  <si>
    <t>CASH DIFFERNCE FUND USED</t>
  </si>
  <si>
    <t>TOTAL CREDIT CARD CHARGES</t>
  </si>
  <si>
    <t>TOTAL CHECKS</t>
  </si>
  <si>
    <t>TOTAL CASH</t>
  </si>
  <si>
    <t>Accountability Report</t>
  </si>
  <si>
    <t>TO</t>
  </si>
  <si>
    <t>Cash Differnce</t>
  </si>
  <si>
    <t>Cash/Checks</t>
  </si>
  <si>
    <t>Charges</t>
  </si>
  <si>
    <t>Over</t>
  </si>
  <si>
    <t>Short</t>
  </si>
  <si>
    <t>Fund Used</t>
  </si>
  <si>
    <t>Cash Difference Fund Used (Y, N)   JUSTIFICATION</t>
  </si>
  <si>
    <t>CALICO GHOST TOWN REGIONAL PARK</t>
  </si>
  <si>
    <t>CONCESSION LEASE PAYMENTS</t>
  </si>
  <si>
    <t>OPEN</t>
  </si>
  <si>
    <t>STAGE USE</t>
  </si>
  <si>
    <t>RES /CANCEL  FEE</t>
  </si>
  <si>
    <t xml:space="preserve">Weekly from </t>
  </si>
  <si>
    <t>to</t>
  </si>
  <si>
    <t>FUND</t>
  </si>
  <si>
    <t>DEPT</t>
  </si>
  <si>
    <t>ORG</t>
  </si>
  <si>
    <t>REV</t>
  </si>
  <si>
    <t>GRC</t>
  </si>
  <si>
    <t>AAA</t>
  </si>
  <si>
    <t>CCP</t>
  </si>
  <si>
    <t>RGP</t>
  </si>
  <si>
    <t>CCR</t>
  </si>
  <si>
    <t>AOV</t>
  </si>
  <si>
    <t>OVR</t>
  </si>
  <si>
    <t>CALICO GHOST TOWN DISTRIBUTION SUMMARY PAGE</t>
  </si>
  <si>
    <t>CAL</t>
  </si>
  <si>
    <t>SPS</t>
  </si>
  <si>
    <t>Cash Differnece Fund Used</t>
  </si>
  <si>
    <t>CASHIER AMOUNT</t>
  </si>
  <si>
    <t>SUMMARY REVENUE REPORT</t>
  </si>
  <si>
    <t>CAMPING -NH (OLD FEES)</t>
  </si>
  <si>
    <t>CAMPING -H (OLD FEES)</t>
  </si>
  <si>
    <t>CAMP W PARTIAL HOOK UP(OLD FEES)</t>
  </si>
  <si>
    <t>CAMP W ELECTIC ONLY (OLD FEES)</t>
  </si>
  <si>
    <t>CAMPING SR. -H (OLD FEES)</t>
  </si>
  <si>
    <t>CAMPING SR- NH (OLD FEES)</t>
  </si>
  <si>
    <t>SR CAMP W PARTIAL HOOK UP (OLD)</t>
  </si>
  <si>
    <t>SR CAMP W ELECTIC ONLY (OLD FEES)</t>
  </si>
  <si>
    <t>CAMP W PARTIAL HOOK UP (OLD FEES)</t>
  </si>
  <si>
    <t>SR CAMP W PARTIAL HOOK UP (OLD FEES)</t>
  </si>
  <si>
    <t>Register Amount</t>
  </si>
  <si>
    <t>WEDDING FACILITY FEES</t>
  </si>
  <si>
    <t>TOTAL DEPOSITS</t>
  </si>
  <si>
    <t>TOTAL CREDIT CARDS</t>
  </si>
  <si>
    <t>ANNUAL PASS ENTRY</t>
  </si>
  <si>
    <t>A/R  DEPOSITS</t>
  </si>
  <si>
    <t>FESTIVAL ENTRANCE FEES</t>
  </si>
  <si>
    <t>ADULT 2 DAY</t>
  </si>
  <si>
    <t>YOUTH 2 DAY</t>
  </si>
  <si>
    <t>ADULT PER PERSON FEST</t>
  </si>
  <si>
    <t>YOUTH PER PERSON FEST</t>
  </si>
  <si>
    <t>ADULT PER PERSON DISC FEST</t>
  </si>
  <si>
    <t>YOUTH PER PERSON DISC FEST</t>
  </si>
  <si>
    <t xml:space="preserve">GATE  </t>
  </si>
  <si>
    <t>WALKING PASS ENTRY</t>
  </si>
  <si>
    <t>Festival Name</t>
  </si>
  <si>
    <t xml:space="preserve">CALICO DAYS                </t>
  </si>
  <si>
    <t xml:space="preserve">GHOST HAUNT             </t>
  </si>
  <si>
    <t xml:space="preserve">HERITAGE FESTIVAL    </t>
  </si>
  <si>
    <t xml:space="preserve">CIVIL WAR                      </t>
  </si>
  <si>
    <t xml:space="preserve">SPRING FESTIVAL          </t>
  </si>
  <si>
    <t xml:space="preserve">CALICO DAYS                 </t>
  </si>
  <si>
    <t xml:space="preserve">GHOST HAUNT         </t>
  </si>
  <si>
    <t xml:space="preserve">HERITAGE FESTIVAL </t>
  </si>
  <si>
    <t xml:space="preserve">CIVIL WAR                     </t>
  </si>
  <si>
    <t xml:space="preserve">SPRING FESTIVAL         </t>
  </si>
  <si>
    <t>COMP TICKETS</t>
  </si>
  <si>
    <t>Fest Fri</t>
  </si>
  <si>
    <t>Fest Sat</t>
  </si>
  <si>
    <t>Fest Sun</t>
  </si>
  <si>
    <t>-SPR 15%</t>
  </si>
  <si>
    <t>15% OF ADMISSION</t>
  </si>
  <si>
    <t>FLPATS/BPATS/RENTALS</t>
  </si>
  <si>
    <t>PNE DAY DAILY LICENSE</t>
  </si>
  <si>
    <t>TWP-DAY FISHING LICENSE</t>
  </si>
  <si>
    <t>AZ/CP RIVER USE PERMIT</t>
  </si>
  <si>
    <t>ATTRACTION REIMB</t>
  </si>
  <si>
    <t>BUS VOUCHERS</t>
  </si>
  <si>
    <t>ATTENDANCE - VEHICLES /PEOPLE</t>
  </si>
  <si>
    <t>CASH DIFFERENCE FUND USED</t>
  </si>
  <si>
    <t>GRAND TOTAL PF DEPOSITS</t>
  </si>
  <si>
    <t>Total Gate Receipts</t>
  </si>
  <si>
    <t>ANNUAL CHANNEL BCH VESSEL PASS</t>
  </si>
  <si>
    <t>ATTRACTION PACKAGE</t>
  </si>
  <si>
    <t>CAMP W ECLECTIC ONLY</t>
  </si>
  <si>
    <t>SR CAMP W ECLECTIC ONLY</t>
  </si>
  <si>
    <t>WEEKLY SR. CAMP w/P HOOK  UP</t>
  </si>
  <si>
    <t>HOL W/P HOOKUP</t>
  </si>
  <si>
    <t>SR. HOL W/P HOOKUP</t>
  </si>
  <si>
    <t>SWIM/SLIDE-COMP WKDAY</t>
  </si>
  <si>
    <t>SWIM/SLIDE-COMP WKEND</t>
  </si>
  <si>
    <t>PUT GOING REVENUE</t>
  </si>
  <si>
    <t>15% PF ADMISSION</t>
  </si>
  <si>
    <t>MILITARY DISCOOUNT --ADULT</t>
  </si>
  <si>
    <t>MILITARY DISCOOUNT --CHILD</t>
  </si>
  <si>
    <t>MILITATARY DISCOUNT --ADULT</t>
  </si>
  <si>
    <t>MILITATARY DISCOUNT --CHILD</t>
  </si>
  <si>
    <t>MILITARY DISCOUNT--ADULT</t>
  </si>
  <si>
    <t>MILITARY DISCOUNT--CHILD</t>
  </si>
  <si>
    <t>-SPR %</t>
  </si>
  <si>
    <t>% OF ADMISSION</t>
  </si>
  <si>
    <t>CAMP W PARTIAL OR ELECTRIC</t>
  </si>
  <si>
    <t>DAY</t>
  </si>
  <si>
    <t>GST</t>
  </si>
  <si>
    <t>HER</t>
  </si>
  <si>
    <t>WAR</t>
  </si>
  <si>
    <t>BLU</t>
  </si>
  <si>
    <t>GEN</t>
  </si>
  <si>
    <t>TRAIN</t>
  </si>
  <si>
    <t>CALICO DAYS--GATE ENTRANCE</t>
  </si>
  <si>
    <t>CALICO DAYS--CAMPING</t>
  </si>
  <si>
    <t>GHOST HAUNT--GATE ENTRANCE</t>
  </si>
  <si>
    <t xml:space="preserve">GHOST HAUNT--CAMPING             </t>
  </si>
  <si>
    <t xml:space="preserve">HERITAGE FESTIVAL--GATE ENTRANCE    </t>
  </si>
  <si>
    <t>HERITAGE FESTIVAL--CAMPING</t>
  </si>
  <si>
    <t xml:space="preserve">CIVIL WAR--GATE ENTRANCE                      </t>
  </si>
  <si>
    <t xml:space="preserve">CIVIL WAR-CAMPING                      </t>
  </si>
  <si>
    <t xml:space="preserve">SPRING FESTIVAL--GATE ENTRANCE          </t>
  </si>
  <si>
    <t>SPRING FESTIVAL--CAMPING</t>
  </si>
  <si>
    <t>FESTIVAL</t>
  </si>
  <si>
    <t>GROUP RESERVATION FEE</t>
  </si>
  <si>
    <t>CAR TALLY FEE</t>
  </si>
  <si>
    <t>DESCRIPTION</t>
  </si>
  <si>
    <t>FUND TOTAL</t>
  </si>
  <si>
    <t>RESFEE</t>
  </si>
  <si>
    <t>Voided Camp Tickets</t>
  </si>
  <si>
    <t>Permit Number</t>
  </si>
  <si>
    <t xml:space="preserve">Count </t>
  </si>
  <si>
    <t>Total Voided</t>
  </si>
  <si>
    <r>
      <t xml:space="preserve">REGISTER </t>
    </r>
    <r>
      <rPr>
        <b/>
        <sz val="8"/>
        <color indexed="8"/>
        <rFont val="Arial"/>
        <family val="2"/>
      </rPr>
      <t>"Z"</t>
    </r>
    <r>
      <rPr>
        <sz val="8"/>
        <color indexed="8"/>
        <rFont val="Arial"/>
        <family val="2"/>
      </rPr>
      <t xml:space="preserve"> TOTAL</t>
    </r>
  </si>
  <si>
    <t>GRPFEE</t>
  </si>
  <si>
    <t>Summary</t>
  </si>
  <si>
    <t>A/R DEPOSIT</t>
  </si>
  <si>
    <t>$4.00 Bus Per Person</t>
  </si>
  <si>
    <t>`</t>
  </si>
  <si>
    <t>G1004</t>
  </si>
  <si>
    <t>G1005</t>
  </si>
  <si>
    <t>G1006</t>
  </si>
  <si>
    <t>G1007</t>
  </si>
  <si>
    <t>G1010</t>
  </si>
  <si>
    <t>G1011</t>
  </si>
  <si>
    <t>G1012</t>
  </si>
  <si>
    <t>G1017</t>
  </si>
  <si>
    <t>G1019</t>
  </si>
  <si>
    <t>G1023</t>
  </si>
  <si>
    <t>G1024</t>
  </si>
  <si>
    <t>G1025</t>
  </si>
  <si>
    <t>C1100</t>
  </si>
  <si>
    <t>C1101</t>
  </si>
  <si>
    <t>C1103</t>
  </si>
  <si>
    <t>C1104</t>
  </si>
  <si>
    <t>C1106</t>
  </si>
  <si>
    <t>C1107</t>
  </si>
  <si>
    <t>C1102</t>
  </si>
  <si>
    <t>C1105</t>
  </si>
  <si>
    <t>C1108</t>
  </si>
  <si>
    <t>C1109</t>
  </si>
  <si>
    <t>C1114</t>
  </si>
  <si>
    <t>C1115</t>
  </si>
  <si>
    <t>C1116</t>
  </si>
  <si>
    <t>C1117</t>
  </si>
  <si>
    <t>C1119</t>
  </si>
  <si>
    <t>C1120</t>
  </si>
  <si>
    <t>C1121</t>
  </si>
  <si>
    <t>M1350</t>
  </si>
  <si>
    <t>M1360</t>
  </si>
  <si>
    <t>M1400</t>
  </si>
  <si>
    <t>M1525</t>
  </si>
  <si>
    <t>M1575</t>
  </si>
  <si>
    <t>M1580</t>
  </si>
  <si>
    <t>M1750</t>
  </si>
  <si>
    <t>M1800</t>
  </si>
  <si>
    <t>$20 PER VEHICLE</t>
  </si>
  <si>
    <t>$3.00 Bus Per Person</t>
  </si>
  <si>
    <t>M1500</t>
  </si>
  <si>
    <t>M1600</t>
  </si>
  <si>
    <t xml:space="preserve"> $3.00 Bus Per Person</t>
  </si>
  <si>
    <t>C1113</t>
  </si>
  <si>
    <t>C1110</t>
  </si>
  <si>
    <t>R7000</t>
  </si>
  <si>
    <t>R7100</t>
  </si>
  <si>
    <t>M1675</t>
  </si>
  <si>
    <t>M1625</t>
  </si>
  <si>
    <t>C1111</t>
  </si>
  <si>
    <t>EXTRA VEHICLE</t>
  </si>
  <si>
    <t>EXTRA VEHICLE FEE</t>
  </si>
  <si>
    <t>C2500</t>
  </si>
  <si>
    <t>C2503</t>
  </si>
  <si>
    <t>C2501</t>
  </si>
  <si>
    <t>C2502</t>
  </si>
  <si>
    <t>C2504</t>
  </si>
  <si>
    <t>HOL PARTIAL HOOKUP</t>
  </si>
  <si>
    <t>C2505</t>
  </si>
  <si>
    <t>SR HOL PARTIAL HOOKUP</t>
  </si>
  <si>
    <t>SR PARTIAL HOOKUP</t>
  </si>
  <si>
    <t xml:space="preserve">                                              DAILY INCOME AUDIT</t>
  </si>
  <si>
    <t>$5.00 Bus Per Person</t>
  </si>
  <si>
    <t>CAMP W ELECTRIC ONLY</t>
  </si>
  <si>
    <t>SR CAMP W ELECTRIC ONLY</t>
  </si>
  <si>
    <t>10's</t>
  </si>
  <si>
    <t xml:space="preserve">*When writing anything in the summary, the explanation must include date, day, register, dollar amount and </t>
  </si>
  <si>
    <t>payment source; i.e. cash, credit card or check. Per Valeda Fox</t>
  </si>
  <si>
    <t>$5.00 Bus Person</t>
  </si>
  <si>
    <t>4</t>
  </si>
  <si>
    <t>14</t>
  </si>
  <si>
    <t>138</t>
  </si>
  <si>
    <t>0</t>
  </si>
  <si>
    <t>1</t>
  </si>
  <si>
    <t>G10083</t>
  </si>
  <si>
    <t>ANNUAL VEHICLE ENTRANCE PASS</t>
  </si>
  <si>
    <t>G1015</t>
  </si>
  <si>
    <t>50 % DISCOUNT-VISION 2B ACTIVE PROGRAM</t>
  </si>
  <si>
    <t>G1016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</si>
</sst>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;[Red]\-General_)"/>
    <numFmt numFmtId="165" formatCode="dd\-mmm\-yy_);[Red]dd\-mmm\-yy_)"/>
    <numFmt numFmtId="166" formatCode="0_);[Red]\-0_)"/>
    <numFmt numFmtId="167" formatCode="0.00_)"/>
    <numFmt numFmtId="168" formatCode="&quot;$&quot;#,##0.00"/>
    <numFmt numFmtId="169" formatCode="&quot;$&quot;#,##0.00;[Red]&quot;$&quot;#,##0.00"/>
    <numFmt numFmtId="170" formatCode="#,##0;[Red]#,##0"/>
    <numFmt numFmtId="171" formatCode="mm/dd/yy;@"/>
    <numFmt numFmtId="172" formatCode="m/d/yy;@"/>
    <numFmt numFmtId="173" formatCode="0_)"/>
  </numFmts>
  <fonts count="72" x14ac:knownFonts="1">
    <font>
      <sz val="8"/>
      <name val="Helv"/>
    </font>
    <font>
      <sz val="10"/>
      <name val="Arial"/>
      <family val="2"/>
    </font>
    <font>
      <sz val="8"/>
      <name val="Helv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4"/>
      <name val="Algerian"/>
      <family val="5"/>
    </font>
    <font>
      <b/>
      <sz val="10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name val="Helv"/>
    </font>
    <font>
      <b/>
      <sz val="11"/>
      <name val="Helv"/>
    </font>
    <font>
      <b/>
      <sz val="6"/>
      <color indexed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  <scheme val="minor"/>
    </font>
    <font>
      <b/>
      <sz val="11"/>
      <name val="Arial"/>
      <family val="2"/>
      <scheme val="minor"/>
    </font>
    <font>
      <b/>
      <sz val="8"/>
      <name val="Arial"/>
      <family val="2"/>
      <scheme val="minor"/>
    </font>
    <font>
      <b/>
      <sz val="8"/>
      <color indexed="46"/>
      <name val="Arial"/>
      <family val="2"/>
      <scheme val="minor"/>
    </font>
    <font>
      <b/>
      <sz val="8"/>
      <color indexed="8"/>
      <name val="Arial"/>
      <family val="2"/>
      <scheme val="minor"/>
    </font>
    <font>
      <sz val="8"/>
      <color indexed="46"/>
      <name val="Arial"/>
      <family val="2"/>
      <scheme val="minor"/>
    </font>
    <font>
      <sz val="8"/>
      <name val="Arial"/>
      <family val="2"/>
      <scheme val="minor"/>
    </font>
    <font>
      <b/>
      <sz val="12"/>
      <name val="Arial"/>
      <family val="2"/>
      <scheme val="minor"/>
    </font>
    <font>
      <b/>
      <sz val="7"/>
      <color indexed="8"/>
      <name val="Arial"/>
      <family val="2"/>
      <scheme val="minor"/>
    </font>
    <font>
      <b/>
      <sz val="7"/>
      <color indexed="58"/>
      <name val="Arial"/>
      <family val="2"/>
      <scheme val="minor"/>
    </font>
    <font>
      <b/>
      <sz val="9"/>
      <color indexed="8"/>
      <name val="Arial"/>
      <family val="2"/>
      <scheme val="minor"/>
    </font>
    <font>
      <sz val="8"/>
      <color indexed="8"/>
      <name val="Arial"/>
      <family val="2"/>
      <scheme val="minor"/>
    </font>
    <font>
      <b/>
      <sz val="8"/>
      <color indexed="58"/>
      <name val="Arial"/>
      <family val="2"/>
      <scheme val="minor"/>
    </font>
    <font>
      <b/>
      <sz val="10"/>
      <color indexed="8"/>
      <name val="Arial"/>
      <family val="2"/>
      <scheme val="minor"/>
    </font>
    <font>
      <sz val="10"/>
      <color indexed="8"/>
      <name val="Arial"/>
      <family val="2"/>
      <scheme val="minor"/>
    </font>
    <font>
      <b/>
      <sz val="12"/>
      <color indexed="8"/>
      <name val="Arial"/>
      <family val="2"/>
      <scheme val="minor"/>
    </font>
    <font>
      <sz val="10"/>
      <name val="Arial"/>
      <family val="2"/>
      <scheme val="minor"/>
    </font>
    <font>
      <b/>
      <sz val="9"/>
      <name val="Arial"/>
      <family val="2"/>
      <scheme val="minor"/>
    </font>
    <font>
      <b/>
      <sz val="10"/>
      <color indexed="45"/>
      <name val="Arial"/>
      <family val="2"/>
      <scheme val="minor"/>
    </font>
    <font>
      <sz val="9"/>
      <name val="Arial"/>
      <family val="2"/>
      <scheme val="minor"/>
    </font>
    <font>
      <b/>
      <sz val="10"/>
      <color indexed="58"/>
      <name val="Arial"/>
      <family val="2"/>
      <scheme val="minor"/>
    </font>
    <font>
      <sz val="12"/>
      <name val="Arial"/>
      <family val="2"/>
      <scheme val="minor"/>
    </font>
    <font>
      <b/>
      <sz val="12"/>
      <color indexed="58"/>
      <name val="Arial"/>
      <family val="2"/>
      <scheme val="minor"/>
    </font>
    <font>
      <b/>
      <sz val="11"/>
      <color indexed="58"/>
      <name val="Arial"/>
      <family val="2"/>
      <scheme val="minor"/>
    </font>
    <font>
      <b/>
      <sz val="11"/>
      <color indexed="8"/>
      <name val="Arial"/>
      <family val="2"/>
      <scheme val="minor"/>
    </font>
    <font>
      <b/>
      <sz val="8"/>
      <color indexed="10"/>
      <name val="Arial"/>
      <family val="2"/>
      <scheme val="minor"/>
    </font>
    <font>
      <sz val="12"/>
      <color indexed="58"/>
      <name val="Arial"/>
      <family val="2"/>
      <scheme val="minor"/>
    </font>
    <font>
      <sz val="11"/>
      <color indexed="58"/>
      <name val="Arial"/>
      <family val="2"/>
      <scheme val="minor"/>
    </font>
    <font>
      <sz val="9"/>
      <color indexed="8"/>
      <name val="Arial"/>
      <family val="2"/>
      <scheme val="minor"/>
    </font>
    <font>
      <b/>
      <i/>
      <sz val="10"/>
      <color indexed="8"/>
      <name val="Arial"/>
      <family val="2"/>
      <scheme val="minor"/>
    </font>
    <font>
      <sz val="10"/>
      <color indexed="58"/>
      <name val="Arial"/>
      <family val="2"/>
      <scheme val="minor"/>
    </font>
    <font>
      <sz val="11"/>
      <name val="Arial"/>
      <family val="2"/>
      <scheme val="minor"/>
    </font>
    <font>
      <sz val="9"/>
      <color indexed="58"/>
      <name val="Arial"/>
      <family val="2"/>
      <scheme val="minor"/>
    </font>
    <font>
      <sz val="12"/>
      <color indexed="8"/>
      <name val="Arial"/>
      <family val="2"/>
      <scheme val="minor"/>
    </font>
    <font>
      <sz val="14"/>
      <name val="Arial"/>
      <family val="2"/>
      <scheme val="minor"/>
    </font>
    <font>
      <b/>
      <sz val="14"/>
      <name val="Arial"/>
      <family val="2"/>
      <scheme val="minor"/>
    </font>
    <font>
      <sz val="12"/>
      <color indexed="10"/>
      <name val="Arial"/>
      <family val="2"/>
      <scheme val="minor"/>
    </font>
    <font>
      <b/>
      <i/>
      <sz val="12"/>
      <name val="Arial"/>
      <family val="2"/>
      <scheme val="minor"/>
    </font>
    <font>
      <b/>
      <sz val="14"/>
      <color indexed="8"/>
      <name val="Arial"/>
      <family val="2"/>
      <scheme val="minor"/>
    </font>
    <font>
      <u/>
      <sz val="10"/>
      <color indexed="8"/>
      <name val="Arial"/>
      <family val="2"/>
      <scheme val="minor"/>
    </font>
    <font>
      <sz val="11"/>
      <color indexed="8"/>
      <name val="Arial"/>
      <family val="2"/>
      <scheme val="minor"/>
    </font>
    <font>
      <sz val="10"/>
      <color indexed="22"/>
      <name val="Arial"/>
      <family val="2"/>
      <scheme val="minor"/>
    </font>
    <font>
      <b/>
      <sz val="10"/>
      <color indexed="22"/>
      <name val="Arial"/>
      <family val="2"/>
      <scheme val="minor"/>
    </font>
    <font>
      <sz val="8"/>
      <color indexed="58"/>
      <name val="Arial"/>
      <family val="2"/>
      <scheme val="minor"/>
    </font>
    <font>
      <sz val="10"/>
      <color indexed="10"/>
      <name val="Arial"/>
      <family val="2"/>
      <scheme val="minor"/>
    </font>
    <font>
      <sz val="10"/>
      <color indexed="59"/>
      <name val="Arial"/>
      <family val="2"/>
      <scheme val="minor"/>
    </font>
    <font>
      <b/>
      <u/>
      <sz val="8"/>
      <color indexed="10"/>
      <name val="Arial"/>
      <family val="2"/>
      <scheme val="minor"/>
    </font>
    <font>
      <sz val="14"/>
      <color rgb="FFFF0000"/>
      <name val="Arial"/>
      <family val="2"/>
      <scheme val="minor"/>
    </font>
    <font>
      <b/>
      <sz val="8"/>
      <color rgb="FFFF0000"/>
      <name val="Arial"/>
      <family val="2"/>
      <scheme val="minor"/>
    </font>
    <font>
      <b/>
      <sz val="11"/>
      <color rgb="FF000000"/>
      <name val="Calibri"/>
      <family val="2"/>
    </font>
    <font>
      <b/>
      <sz val="10"/>
      <color rgb="FFFF0000"/>
      <name val="Arial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8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9"/>
      </patternFill>
    </fill>
    <fill>
      <patternFill patternType="mediumGray"/>
    </fill>
    <fill>
      <patternFill patternType="solid">
        <fgColor indexed="9"/>
        <bgColor indexed="64"/>
      </patternFill>
    </fill>
    <fill>
      <patternFill patternType="solid">
        <fgColor indexed="47"/>
        <bgColor indexed="8"/>
      </patternFill>
    </fill>
    <fill>
      <patternFill patternType="solid">
        <fgColor indexed="8"/>
        <bgColor indexed="8"/>
      </patternFill>
    </fill>
    <fill>
      <patternFill patternType="gray125">
        <fgColor indexed="9"/>
      </patternFill>
    </fill>
    <fill>
      <patternFill patternType="solid">
        <fgColor rgb="FFCCFFCC"/>
        <bgColor indexed="64"/>
      </patternFill>
    </fill>
    <fill>
      <patternFill patternType="solid">
        <fgColor rgb="FFFF99FF"/>
        <bgColor indexed="9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4" fontId="0" fillId="0" borderId="0"/>
    <xf numFmtId="3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9" fontId="1" fillId="0" borderId="0"/>
    <xf numFmtId="167" fontId="2" fillId="0" borderId="0" applyNumberFormat="0"/>
  </cellStyleXfs>
  <cellXfs count="1109">
    <xf numFmtId="4" fontId="0" fillId="0" borderId="0" xfId="0"/>
    <xf numFmtId="49" fontId="4" fillId="0" borderId="0" xfId="8" applyFont="1"/>
    <xf numFmtId="49" fontId="1" fillId="0" borderId="0" xfId="8"/>
    <xf numFmtId="49" fontId="3" fillId="0" borderId="0" xfId="8" applyFont="1" applyAlignment="1">
      <alignment horizontal="center"/>
    </xf>
    <xf numFmtId="49" fontId="1" fillId="0" borderId="0" xfId="8" applyAlignment="1">
      <alignment horizontal="center"/>
    </xf>
    <xf numFmtId="14" fontId="1" fillId="0" borderId="0" xfId="8" applyNumberFormat="1" applyAlignment="1">
      <alignment horizontal="center"/>
    </xf>
    <xf numFmtId="49" fontId="1" fillId="0" borderId="0" xfId="8" applyBorder="1" applyAlignment="1"/>
    <xf numFmtId="49" fontId="1" fillId="0" borderId="0" xfId="8" applyBorder="1" applyAlignment="1">
      <alignment horizontal="center"/>
    </xf>
    <xf numFmtId="49" fontId="5" fillId="2" borderId="1" xfId="8" applyFont="1" applyFill="1" applyBorder="1" applyAlignment="1">
      <alignment horizontal="center"/>
    </xf>
    <xf numFmtId="49" fontId="1" fillId="0" borderId="0" xfId="8" applyFont="1"/>
    <xf numFmtId="0" fontId="3" fillId="0" borderId="0" xfId="7" applyFont="1" applyAlignment="1" applyProtection="1">
      <alignment horizontal="center"/>
    </xf>
    <xf numFmtId="0" fontId="1" fillId="0" borderId="0" xfId="7"/>
    <xf numFmtId="0" fontId="5" fillId="0" borderId="0" xfId="7" applyFont="1" applyProtection="1"/>
    <xf numFmtId="0" fontId="1" fillId="0" borderId="0" xfId="7" applyProtection="1"/>
    <xf numFmtId="14" fontId="1" fillId="0" borderId="0" xfId="7" applyNumberFormat="1" applyFont="1" applyProtection="1"/>
    <xf numFmtId="0" fontId="5" fillId="0" borderId="0" xfId="7" applyFont="1" applyAlignment="1" applyProtection="1">
      <alignment horizontal="center"/>
    </xf>
    <xf numFmtId="14" fontId="1" fillId="0" borderId="0" xfId="7" applyNumberFormat="1" applyProtection="1"/>
    <xf numFmtId="0" fontId="5" fillId="0" borderId="0" xfId="7" applyFont="1" applyAlignment="1">
      <alignment horizontal="center"/>
    </xf>
    <xf numFmtId="0" fontId="5" fillId="0" borderId="1" xfId="7" applyFont="1" applyBorder="1" applyProtection="1"/>
    <xf numFmtId="44" fontId="1" fillId="0" borderId="1" xfId="4" applyBorder="1" applyProtection="1"/>
    <xf numFmtId="0" fontId="5" fillId="0" borderId="0" xfId="7" applyFont="1" applyAlignment="1" applyProtection="1">
      <alignment horizontal="right"/>
    </xf>
    <xf numFmtId="44" fontId="1" fillId="0" borderId="2" xfId="7" applyNumberFormat="1" applyBorder="1" applyProtection="1"/>
    <xf numFmtId="44" fontId="1" fillId="0" borderId="3" xfId="7" applyNumberFormat="1" applyBorder="1" applyProtection="1"/>
    <xf numFmtId="44" fontId="1" fillId="0" borderId="4" xfId="7" applyNumberFormat="1" applyBorder="1" applyProtection="1"/>
    <xf numFmtId="44" fontId="1" fillId="0" borderId="0" xfId="7" applyNumberFormat="1" applyProtection="1"/>
    <xf numFmtId="44" fontId="1" fillId="0" borderId="0" xfId="7" applyNumberFormat="1"/>
    <xf numFmtId="0" fontId="5" fillId="0" borderId="0" xfId="7" applyFont="1"/>
    <xf numFmtId="167" fontId="2" fillId="0" borderId="0" xfId="9"/>
    <xf numFmtId="173" fontId="2" fillId="0" borderId="0" xfId="9" applyNumberFormat="1" applyAlignment="1">
      <alignment horizontal="center"/>
    </xf>
    <xf numFmtId="173" fontId="2" fillId="0" borderId="0" xfId="9" applyNumberFormat="1"/>
    <xf numFmtId="43" fontId="2" fillId="0" borderId="0" xfId="2" applyFont="1"/>
    <xf numFmtId="167" fontId="8" fillId="0" borderId="0" xfId="9" applyFont="1" applyFill="1" applyAlignment="1"/>
    <xf numFmtId="167" fontId="8" fillId="0" borderId="0" xfId="9" applyFont="1" applyAlignment="1">
      <alignment horizontal="center"/>
    </xf>
    <xf numFmtId="167" fontId="2" fillId="0" borderId="0" xfId="9" applyFont="1" applyProtection="1"/>
    <xf numFmtId="167" fontId="2" fillId="0" borderId="0" xfId="9" applyFont="1" applyAlignment="1" applyProtection="1">
      <alignment horizontal="center"/>
    </xf>
    <xf numFmtId="167" fontId="2" fillId="0" borderId="0" xfId="9" applyProtection="1"/>
    <xf numFmtId="173" fontId="2" fillId="0" borderId="0" xfId="9" applyNumberFormat="1" applyAlignment="1" applyProtection="1">
      <alignment horizontal="center"/>
    </xf>
    <xf numFmtId="173" fontId="2" fillId="0" borderId="0" xfId="9" applyNumberFormat="1" applyProtection="1"/>
    <xf numFmtId="0" fontId="10" fillId="0" borderId="1" xfId="7" applyFont="1" applyBorder="1" applyAlignment="1" applyProtection="1">
      <alignment wrapText="1"/>
      <protection locked="0"/>
    </xf>
    <xf numFmtId="0" fontId="10" fillId="0" borderId="1" xfId="7" applyFont="1" applyBorder="1" applyAlignment="1" applyProtection="1">
      <protection locked="0"/>
    </xf>
    <xf numFmtId="14" fontId="5" fillId="2" borderId="5" xfId="8" quotePrefix="1" applyNumberFormat="1" applyFont="1" applyFill="1" applyBorder="1" applyAlignment="1">
      <alignment horizontal="center"/>
    </xf>
    <xf numFmtId="49" fontId="5" fillId="2" borderId="5" xfId="8" applyFont="1" applyFill="1" applyBorder="1" applyAlignment="1">
      <alignment horizontal="center"/>
    </xf>
    <xf numFmtId="49" fontId="3" fillId="2" borderId="5" xfId="8" applyFont="1" applyFill="1" applyBorder="1" applyAlignment="1">
      <alignment horizontal="center"/>
    </xf>
    <xf numFmtId="49" fontId="5" fillId="2" borderId="6" xfId="8" applyFont="1" applyFill="1" applyBorder="1" applyAlignment="1">
      <alignment horizontal="center"/>
    </xf>
    <xf numFmtId="49" fontId="5" fillId="2" borderId="7" xfId="8" applyFont="1" applyFill="1" applyBorder="1" applyAlignment="1">
      <alignment horizontal="center"/>
    </xf>
    <xf numFmtId="49" fontId="5" fillId="2" borderId="8" xfId="8" applyFont="1" applyFill="1" applyBorder="1" applyAlignment="1">
      <alignment horizontal="center"/>
    </xf>
    <xf numFmtId="0" fontId="1" fillId="3" borderId="1" xfId="8" applyNumberFormat="1" applyFont="1" applyFill="1" applyBorder="1" applyAlignment="1">
      <alignment horizontal="center"/>
    </xf>
    <xf numFmtId="44" fontId="1" fillId="3" borderId="1" xfId="5" applyFont="1" applyFill="1" applyBorder="1" applyAlignment="1">
      <alignment horizontal="justify"/>
    </xf>
    <xf numFmtId="169" fontId="1" fillId="3" borderId="1" xfId="3" applyFont="1" applyFill="1" applyBorder="1" applyAlignment="1">
      <alignment horizontal="center"/>
    </xf>
    <xf numFmtId="0" fontId="1" fillId="3" borderId="1" xfId="8" applyNumberFormat="1" applyFont="1" applyFill="1" applyBorder="1" applyAlignment="1" applyProtection="1">
      <alignment horizontal="center"/>
    </xf>
    <xf numFmtId="0" fontId="1" fillId="3" borderId="1" xfId="8" applyNumberFormat="1" applyFill="1" applyBorder="1" applyAlignment="1">
      <alignment horizontal="center"/>
    </xf>
    <xf numFmtId="44" fontId="1" fillId="3" borderId="1" xfId="5" applyFill="1" applyBorder="1" applyAlignment="1">
      <alignment horizontal="justify"/>
    </xf>
    <xf numFmtId="0" fontId="1" fillId="3" borderId="1" xfId="8" quotePrefix="1" applyNumberFormat="1" applyFill="1" applyBorder="1" applyAlignment="1">
      <alignment horizontal="center"/>
    </xf>
    <xf numFmtId="49" fontId="1" fillId="2" borderId="1" xfId="8" applyFill="1" applyBorder="1" applyAlignment="1">
      <alignment horizontal="center"/>
    </xf>
    <xf numFmtId="0" fontId="1" fillId="2" borderId="1" xfId="5" applyNumberFormat="1" applyFont="1" applyFill="1" applyBorder="1" applyAlignment="1">
      <alignment horizontal="center"/>
    </xf>
    <xf numFmtId="44" fontId="1" fillId="2" borderId="1" xfId="5" applyFill="1" applyBorder="1" applyAlignment="1">
      <alignment horizontal="center"/>
    </xf>
    <xf numFmtId="169" fontId="1" fillId="2" borderId="1" xfId="3" applyFont="1" applyFill="1" applyBorder="1" applyAlignment="1">
      <alignment horizontal="center"/>
    </xf>
    <xf numFmtId="44" fontId="1" fillId="0" borderId="1" xfId="4" applyNumberFormat="1" applyBorder="1" applyProtection="1"/>
    <xf numFmtId="44" fontId="1" fillId="0" borderId="5" xfId="4" applyNumberFormat="1" applyBorder="1" applyProtection="1"/>
    <xf numFmtId="4" fontId="11" fillId="0" borderId="0" xfId="0" applyFont="1" applyAlignment="1">
      <alignment horizontal="center"/>
    </xf>
    <xf numFmtId="4" fontId="11" fillId="0" borderId="9" xfId="0" applyFont="1" applyBorder="1" applyAlignment="1">
      <alignment horizontal="center"/>
    </xf>
    <xf numFmtId="0" fontId="1" fillId="0" borderId="10" xfId="8" applyNumberFormat="1" applyBorder="1" applyAlignment="1">
      <alignment horizontal="center"/>
    </xf>
    <xf numFmtId="0" fontId="1" fillId="0" borderId="11" xfId="8" applyNumberFormat="1" applyBorder="1" applyAlignment="1">
      <alignment horizontal="center"/>
    </xf>
    <xf numFmtId="0" fontId="1" fillId="16" borderId="10" xfId="8" applyNumberFormat="1" applyFill="1" applyBorder="1" applyAlignment="1" applyProtection="1">
      <alignment horizontal="center"/>
      <protection locked="0"/>
    </xf>
    <xf numFmtId="0" fontId="1" fillId="16" borderId="12" xfId="8" applyNumberFormat="1" applyFill="1" applyBorder="1" applyAlignment="1" applyProtection="1">
      <alignment horizontal="center"/>
      <protection locked="0"/>
    </xf>
    <xf numFmtId="0" fontId="1" fillId="0" borderId="13" xfId="8" applyNumberFormat="1" applyBorder="1" applyAlignment="1">
      <alignment horizontal="center"/>
    </xf>
    <xf numFmtId="0" fontId="1" fillId="0" borderId="14" xfId="8" applyNumberFormat="1" applyBorder="1" applyAlignment="1">
      <alignment horizontal="center"/>
    </xf>
    <xf numFmtId="37" fontId="5" fillId="0" borderId="1" xfId="1" applyNumberFormat="1" applyFont="1" applyBorder="1" applyAlignment="1">
      <alignment horizontal="center"/>
    </xf>
    <xf numFmtId="164" fontId="21" fillId="0" borderId="15" xfId="0" applyNumberFormat="1" applyFont="1" applyFill="1" applyBorder="1" applyAlignment="1" applyProtection="1">
      <alignment horizontal="left"/>
    </xf>
    <xf numFmtId="164" fontId="22" fillId="0" borderId="0" xfId="0" applyNumberFormat="1" applyFont="1" applyAlignment="1" applyProtection="1">
      <alignment horizontal="left"/>
    </xf>
    <xf numFmtId="165" fontId="23" fillId="0" borderId="0" xfId="0" applyNumberFormat="1" applyFont="1" applyProtection="1"/>
    <xf numFmtId="164" fontId="23" fillId="0" borderId="0" xfId="0" applyNumberFormat="1" applyFont="1" applyProtection="1"/>
    <xf numFmtId="164" fontId="23" fillId="0" borderId="0" xfId="0" applyNumberFormat="1" applyFont="1" applyFill="1" applyProtection="1"/>
    <xf numFmtId="169" fontId="24" fillId="0" borderId="0" xfId="3" applyFont="1" applyFill="1" applyProtection="1"/>
    <xf numFmtId="169" fontId="24" fillId="0" borderId="0" xfId="3" applyFont="1" applyProtection="1"/>
    <xf numFmtId="164" fontId="23" fillId="0" borderId="0" xfId="0" applyNumberFormat="1" applyFont="1" applyFill="1" applyBorder="1" applyProtection="1"/>
    <xf numFmtId="169" fontId="23" fillId="0" borderId="0" xfId="3" applyFont="1" applyProtection="1"/>
    <xf numFmtId="164" fontId="25" fillId="0" borderId="0" xfId="0" applyNumberFormat="1" applyFont="1" applyFill="1" applyAlignment="1" applyProtection="1">
      <alignment horizontal="center"/>
    </xf>
    <xf numFmtId="169" fontId="26" fillId="0" borderId="0" xfId="3" applyFont="1" applyProtection="1"/>
    <xf numFmtId="164" fontId="27" fillId="0" borderId="0" xfId="0" applyNumberFormat="1" applyFont="1" applyProtection="1"/>
    <xf numFmtId="4" fontId="27" fillId="0" borderId="0" xfId="0" applyFont="1"/>
    <xf numFmtId="165" fontId="22" fillId="0" borderId="0" xfId="0" applyNumberFormat="1" applyFont="1" applyAlignment="1" applyProtection="1">
      <alignment horizontal="center"/>
      <protection locked="0"/>
    </xf>
    <xf numFmtId="164" fontId="28" fillId="0" borderId="0" xfId="0" applyNumberFormat="1" applyFont="1" applyFill="1" applyProtection="1"/>
    <xf numFmtId="164" fontId="22" fillId="0" borderId="0" xfId="0" quotePrefix="1" applyNumberFormat="1" applyFont="1" applyFill="1" applyAlignment="1" applyProtection="1">
      <alignment horizontal="center"/>
    </xf>
    <xf numFmtId="169" fontId="28" fillId="0" borderId="0" xfId="3" applyFont="1" applyFill="1" applyAlignment="1" applyProtection="1">
      <alignment horizontal="center"/>
    </xf>
    <xf numFmtId="169" fontId="23" fillId="0" borderId="0" xfId="3" applyFont="1" applyAlignment="1" applyProtection="1">
      <alignment horizontal="center"/>
    </xf>
    <xf numFmtId="164" fontId="23" fillId="0" borderId="0" xfId="0" applyNumberFormat="1" applyFont="1" applyFill="1" applyAlignment="1" applyProtection="1">
      <alignment horizontal="center"/>
    </xf>
    <xf numFmtId="169" fontId="26" fillId="0" borderId="0" xfId="3" applyFont="1" applyFill="1" applyProtection="1"/>
    <xf numFmtId="164" fontId="25" fillId="4" borderId="16" xfId="0" applyNumberFormat="1" applyFont="1" applyFill="1" applyBorder="1" applyAlignment="1" applyProtection="1">
      <alignment horizontal="left"/>
    </xf>
    <xf numFmtId="164" fontId="25" fillId="4" borderId="17" xfId="0" applyNumberFormat="1" applyFont="1" applyFill="1" applyBorder="1" applyProtection="1"/>
    <xf numFmtId="164" fontId="25" fillId="0" borderId="17" xfId="0" applyNumberFormat="1" applyFont="1" applyFill="1" applyBorder="1" applyProtection="1"/>
    <xf numFmtId="2" fontId="29" fillId="0" borderId="17" xfId="0" applyNumberFormat="1" applyFont="1" applyFill="1" applyBorder="1" applyAlignment="1" applyProtection="1">
      <alignment horizontal="center"/>
    </xf>
    <xf numFmtId="2" fontId="30" fillId="0" borderId="17" xfId="0" applyNumberFormat="1" applyFont="1" applyFill="1" applyBorder="1" applyAlignment="1" applyProtection="1">
      <alignment horizontal="center"/>
    </xf>
    <xf numFmtId="169" fontId="30" fillId="0" borderId="17" xfId="3" applyFont="1" applyFill="1" applyBorder="1" applyAlignment="1" applyProtection="1">
      <alignment horizontal="center"/>
    </xf>
    <xf numFmtId="169" fontId="31" fillId="4" borderId="18" xfId="3" applyFont="1" applyFill="1" applyBorder="1" applyProtection="1"/>
    <xf numFmtId="164" fontId="32" fillId="0" borderId="0" xfId="0" applyNumberFormat="1" applyFont="1" applyAlignment="1" applyProtection="1">
      <alignment horizontal="right"/>
    </xf>
    <xf numFmtId="164" fontId="32" fillId="0" borderId="0" xfId="0" applyNumberFormat="1" applyFont="1" applyProtection="1"/>
    <xf numFmtId="4" fontId="32" fillId="0" borderId="0" xfId="0" applyFont="1"/>
    <xf numFmtId="164" fontId="25" fillId="4" borderId="19" xfId="0" applyNumberFormat="1" applyFont="1" applyFill="1" applyBorder="1" applyAlignment="1" applyProtection="1">
      <alignment horizontal="left"/>
    </xf>
    <xf numFmtId="164" fontId="25" fillId="4" borderId="0" xfId="0" applyNumberFormat="1" applyFont="1" applyFill="1" applyAlignment="1" applyProtection="1">
      <alignment horizontal="center"/>
    </xf>
    <xf numFmtId="164" fontId="25" fillId="4" borderId="0" xfId="0" applyNumberFormat="1" applyFont="1" applyFill="1" applyProtection="1"/>
    <xf numFmtId="164" fontId="25" fillId="0" borderId="0" xfId="0" applyNumberFormat="1" applyFont="1" applyFill="1" applyProtection="1"/>
    <xf numFmtId="164" fontId="33" fillId="0" borderId="0" xfId="0" applyNumberFormat="1" applyFont="1" applyFill="1" applyAlignment="1" applyProtection="1">
      <alignment horizontal="center"/>
    </xf>
    <xf numFmtId="164" fontId="33" fillId="0" borderId="0" xfId="0" applyNumberFormat="1" applyFont="1" applyFill="1" applyBorder="1" applyAlignment="1" applyProtection="1">
      <alignment horizontal="center"/>
    </xf>
    <xf numFmtId="0" fontId="33" fillId="0" borderId="0" xfId="3" applyNumberFormat="1" applyFont="1" applyFill="1" applyBorder="1" applyAlignment="1" applyProtection="1">
      <alignment horizontal="center"/>
    </xf>
    <xf numFmtId="169" fontId="31" fillId="4" borderId="20" xfId="3" applyFont="1" applyFill="1" applyBorder="1" applyAlignment="1" applyProtection="1">
      <alignment horizontal="center"/>
    </xf>
    <xf numFmtId="164" fontId="32" fillId="0" borderId="0" xfId="0" applyNumberFormat="1" applyFont="1" applyFill="1" applyBorder="1" applyProtection="1"/>
    <xf numFmtId="4" fontId="32" fillId="0" borderId="0" xfId="0" applyFont="1" applyFill="1" applyBorder="1"/>
    <xf numFmtId="2" fontId="25" fillId="0" borderId="0" xfId="0" applyNumberFormat="1" applyFont="1" applyFill="1" applyAlignment="1" applyProtection="1">
      <alignment horizontal="center"/>
    </xf>
    <xf numFmtId="2" fontId="33" fillId="0" borderId="0" xfId="0" applyNumberFormat="1" applyFont="1" applyFill="1" applyBorder="1" applyAlignment="1" applyProtection="1">
      <alignment horizontal="center"/>
    </xf>
    <xf numFmtId="169" fontId="33" fillId="0" borderId="0" xfId="3" applyFont="1" applyFill="1" applyBorder="1" applyAlignment="1" applyProtection="1">
      <alignment horizontal="center"/>
    </xf>
    <xf numFmtId="164" fontId="34" fillId="0" borderId="21" xfId="0" applyNumberFormat="1" applyFont="1" applyBorder="1" applyAlignment="1" applyProtection="1">
      <alignment horizontal="left"/>
    </xf>
    <xf numFmtId="164" fontId="34" fillId="0" borderId="22" xfId="0" applyNumberFormat="1" applyFont="1" applyBorder="1" applyAlignment="1" applyProtection="1">
      <alignment horizontal="left"/>
    </xf>
    <xf numFmtId="164" fontId="34" fillId="5" borderId="23" xfId="0" applyNumberFormat="1" applyFont="1" applyFill="1" applyBorder="1" applyProtection="1"/>
    <xf numFmtId="39" fontId="25" fillId="0" borderId="23" xfId="1" applyFont="1" applyFill="1" applyBorder="1" applyProtection="1"/>
    <xf numFmtId="41" fontId="35" fillId="3" borderId="23" xfId="0" applyNumberFormat="1" applyFont="1" applyFill="1" applyBorder="1" applyProtection="1">
      <protection locked="0"/>
    </xf>
    <xf numFmtId="41" fontId="35" fillId="3" borderId="23" xfId="1" applyNumberFormat="1" applyFont="1" applyFill="1" applyBorder="1" applyAlignment="1" applyProtection="1">
      <alignment horizontal="center"/>
      <protection locked="0"/>
    </xf>
    <xf numFmtId="44" fontId="35" fillId="3" borderId="23" xfId="1" applyNumberFormat="1" applyFont="1" applyFill="1" applyBorder="1" applyAlignment="1" applyProtection="1">
      <alignment horizontal="center"/>
      <protection locked="0"/>
    </xf>
    <xf numFmtId="44" fontId="34" fillId="0" borderId="23" xfId="1" applyNumberFormat="1" applyFont="1" applyBorder="1" applyProtection="1"/>
    <xf numFmtId="164" fontId="34" fillId="6" borderId="23" xfId="0" applyNumberFormat="1" applyFont="1" applyFill="1" applyBorder="1" applyProtection="1"/>
    <xf numFmtId="39" fontId="25" fillId="0" borderId="15" xfId="1" applyFont="1" applyFill="1" applyBorder="1" applyProtection="1"/>
    <xf numFmtId="41" fontId="34" fillId="3" borderId="15" xfId="3" applyNumberFormat="1" applyFont="1" applyFill="1" applyBorder="1" applyProtection="1">
      <protection locked="0"/>
    </xf>
    <xf numFmtId="4" fontId="27" fillId="0" borderId="1" xfId="0" applyFont="1" applyBorder="1"/>
    <xf numFmtId="164" fontId="34" fillId="6" borderId="15" xfId="0" applyNumberFormat="1" applyFont="1" applyFill="1" applyBorder="1" applyProtection="1"/>
    <xf numFmtId="4" fontId="27" fillId="0" borderId="0" xfId="0" applyFont="1" applyBorder="1"/>
    <xf numFmtId="41" fontId="34" fillId="7" borderId="15" xfId="3" applyNumberFormat="1" applyFont="1" applyFill="1" applyBorder="1" applyProtection="1"/>
    <xf numFmtId="41" fontId="34" fillId="3" borderId="15" xfId="3" applyNumberFormat="1" applyFont="1" applyFill="1" applyBorder="1" applyProtection="1"/>
    <xf numFmtId="41" fontId="34" fillId="0" borderId="15" xfId="3" applyNumberFormat="1" applyFont="1" applyFill="1" applyBorder="1" applyProtection="1"/>
    <xf numFmtId="41" fontId="34" fillId="8" borderId="15" xfId="3" applyNumberFormat="1" applyFont="1" applyFill="1" applyBorder="1" applyProtection="1"/>
    <xf numFmtId="41" fontId="34" fillId="9" borderId="15" xfId="3" applyNumberFormat="1" applyFont="1" applyFill="1" applyBorder="1" applyProtection="1"/>
    <xf numFmtId="41" fontId="34" fillId="2" borderId="15" xfId="3" applyNumberFormat="1" applyFont="1" applyFill="1" applyBorder="1" applyProtection="1"/>
    <xf numFmtId="168" fontId="35" fillId="7" borderId="23" xfId="1" applyNumberFormat="1" applyFont="1" applyFill="1" applyBorder="1" applyAlignment="1" applyProtection="1">
      <alignment horizontal="center"/>
      <protection locked="0"/>
    </xf>
    <xf numFmtId="168" fontId="35" fillId="3" borderId="23" xfId="1" applyNumberFormat="1" applyFont="1" applyFill="1" applyBorder="1" applyAlignment="1" applyProtection="1">
      <alignment horizontal="center"/>
      <protection locked="0"/>
    </xf>
    <xf numFmtId="168" fontId="35" fillId="0" borderId="23" xfId="3" applyNumberFormat="1" applyFont="1" applyBorder="1" applyAlignment="1" applyProtection="1">
      <alignment horizontal="center"/>
      <protection locked="0"/>
    </xf>
    <xf numFmtId="168" fontId="35" fillId="8" borderId="23" xfId="1" applyNumberFormat="1" applyFont="1" applyFill="1" applyBorder="1" applyAlignment="1" applyProtection="1">
      <alignment horizontal="center"/>
      <protection locked="0"/>
    </xf>
    <xf numFmtId="168" fontId="35" fillId="9" borderId="23" xfId="1" applyNumberFormat="1" applyFont="1" applyFill="1" applyBorder="1" applyAlignment="1" applyProtection="1">
      <alignment horizontal="center"/>
      <protection locked="0"/>
    </xf>
    <xf numFmtId="168" fontId="35" fillId="2" borderId="23" xfId="1" applyNumberFormat="1" applyFont="1" applyFill="1" applyBorder="1" applyAlignment="1" applyProtection="1">
      <alignment horizontal="center"/>
      <protection locked="0"/>
    </xf>
    <xf numFmtId="7" fontId="34" fillId="0" borderId="23" xfId="1" applyNumberFormat="1" applyFont="1" applyBorder="1" applyProtection="1"/>
    <xf numFmtId="164" fontId="36" fillId="2" borderId="8" xfId="0" applyNumberFormat="1" applyFont="1" applyFill="1" applyBorder="1" applyAlignment="1" applyProtection="1">
      <alignment horizontal="left"/>
    </xf>
    <xf numFmtId="164" fontId="34" fillId="2" borderId="15" xfId="0" applyNumberFormat="1" applyFont="1" applyFill="1" applyBorder="1" applyAlignment="1" applyProtection="1">
      <alignment horizontal="center"/>
    </xf>
    <xf numFmtId="166" fontId="37" fillId="2" borderId="15" xfId="0" applyNumberFormat="1" applyFont="1" applyFill="1" applyBorder="1" applyProtection="1"/>
    <xf numFmtId="41" fontId="37" fillId="2" borderId="15" xfId="0" applyNumberFormat="1" applyFont="1" applyFill="1" applyBorder="1" applyProtection="1"/>
    <xf numFmtId="41" fontId="35" fillId="2" borderId="15" xfId="0" applyNumberFormat="1" applyFont="1" applyFill="1" applyBorder="1" applyProtection="1"/>
    <xf numFmtId="41" fontId="35" fillId="2" borderId="23" xfId="1" applyNumberFormat="1" applyFont="1" applyFill="1" applyBorder="1" applyAlignment="1" applyProtection="1">
      <alignment horizontal="center"/>
    </xf>
    <xf numFmtId="2" fontId="35" fillId="2" borderId="23" xfId="1" applyNumberFormat="1" applyFont="1" applyFill="1" applyBorder="1" applyAlignment="1" applyProtection="1">
      <alignment horizontal="center"/>
    </xf>
    <xf numFmtId="169" fontId="35" fillId="2" borderId="23" xfId="3" applyFont="1" applyFill="1" applyBorder="1" applyAlignment="1" applyProtection="1">
      <alignment horizontal="center"/>
    </xf>
    <xf numFmtId="7" fontId="34" fillId="2" borderId="23" xfId="3" applyNumberFormat="1" applyFont="1" applyFill="1" applyBorder="1" applyProtection="1"/>
    <xf numFmtId="164" fontId="34" fillId="0" borderId="20" xfId="0" applyNumberFormat="1" applyFont="1" applyBorder="1" applyAlignment="1" applyProtection="1">
      <alignment horizontal="left"/>
    </xf>
    <xf numFmtId="41" fontId="35" fillId="3" borderId="15" xfId="0" quotePrefix="1" applyNumberFormat="1" applyFont="1" applyFill="1" applyBorder="1" applyProtection="1">
      <protection locked="0"/>
    </xf>
    <xf numFmtId="41" fontId="35" fillId="3" borderId="15" xfId="0" applyNumberFormat="1" applyFont="1" applyFill="1" applyBorder="1" applyProtection="1">
      <protection locked="0"/>
    </xf>
    <xf numFmtId="44" fontId="35" fillId="0" borderId="23" xfId="1" applyNumberFormat="1" applyFont="1" applyFill="1" applyBorder="1" applyAlignment="1" applyProtection="1">
      <alignment horizontal="center"/>
    </xf>
    <xf numFmtId="44" fontId="35" fillId="0" borderId="23" xfId="3" applyNumberFormat="1" applyFont="1" applyFill="1" applyBorder="1" applyAlignment="1" applyProtection="1">
      <alignment horizontal="center"/>
    </xf>
    <xf numFmtId="164" fontId="34" fillId="5" borderId="15" xfId="0" applyNumberFormat="1" applyFont="1" applyFill="1" applyBorder="1" applyProtection="1"/>
    <xf numFmtId="164" fontId="27" fillId="0" borderId="0" xfId="0" applyNumberFormat="1" applyFont="1" applyAlignment="1" applyProtection="1">
      <alignment horizontal="right"/>
    </xf>
    <xf numFmtId="4" fontId="37" fillId="0" borderId="0" xfId="0" applyFont="1"/>
    <xf numFmtId="164" fontId="34" fillId="0" borderId="19" xfId="0" applyNumberFormat="1" applyFont="1" applyBorder="1" applyAlignment="1" applyProtection="1">
      <alignment horizontal="left"/>
    </xf>
    <xf numFmtId="164" fontId="34" fillId="0" borderId="24" xfId="0" applyNumberFormat="1" applyFont="1" applyBorder="1" applyAlignment="1" applyProtection="1">
      <alignment horizontal="left"/>
    </xf>
    <xf numFmtId="164" fontId="34" fillId="0" borderId="15" xfId="0" applyNumberFormat="1" applyFont="1" applyBorder="1" applyAlignment="1" applyProtection="1">
      <alignment horizontal="left"/>
    </xf>
    <xf numFmtId="164" fontId="38" fillId="0" borderId="0" xfId="0" applyNumberFormat="1" applyFont="1" applyAlignment="1" applyProtection="1">
      <alignment horizontal="right"/>
    </xf>
    <xf numFmtId="169" fontId="37" fillId="0" borderId="1" xfId="3" applyFont="1" applyBorder="1"/>
    <xf numFmtId="164" fontId="21" fillId="0" borderId="24" xfId="0" quotePrefix="1" applyNumberFormat="1" applyFont="1" applyFill="1" applyBorder="1" applyAlignment="1" applyProtection="1">
      <alignment horizontal="left"/>
    </xf>
    <xf numFmtId="164" fontId="21" fillId="6" borderId="15" xfId="0" applyNumberFormat="1" applyFont="1" applyFill="1" applyBorder="1" applyProtection="1"/>
    <xf numFmtId="39" fontId="23" fillId="0" borderId="15" xfId="1" applyFont="1" applyFill="1" applyBorder="1" applyProtection="1"/>
    <xf numFmtId="164" fontId="38" fillId="0" borderId="0" xfId="0" quotePrefix="1" applyNumberFormat="1" applyFont="1" applyAlignment="1" applyProtection="1">
      <alignment horizontal="right"/>
    </xf>
    <xf numFmtId="44" fontId="35" fillId="3" borderId="23" xfId="3" applyNumberFormat="1" applyFont="1" applyFill="1" applyBorder="1" applyAlignment="1" applyProtection="1">
      <alignment horizontal="center"/>
      <protection locked="0"/>
    </xf>
    <xf numFmtId="4" fontId="37" fillId="0" borderId="1" xfId="0" applyFont="1" applyBorder="1"/>
    <xf numFmtId="164" fontId="34" fillId="5" borderId="20" xfId="0" applyNumberFormat="1" applyFont="1" applyFill="1" applyBorder="1" applyProtection="1"/>
    <xf numFmtId="39" fontId="25" fillId="0" borderId="20" xfId="1" applyFont="1" applyFill="1" applyBorder="1" applyProtection="1"/>
    <xf numFmtId="41" fontId="35" fillId="3" borderId="20" xfId="0" applyNumberFormat="1" applyFont="1" applyFill="1" applyBorder="1" applyProtection="1">
      <protection locked="0"/>
    </xf>
    <xf numFmtId="164" fontId="27" fillId="0" borderId="0" xfId="0" applyNumberFormat="1" applyFont="1" applyFill="1" applyProtection="1"/>
    <xf numFmtId="4" fontId="27" fillId="0" borderId="0" xfId="0" applyFont="1" applyFill="1"/>
    <xf numFmtId="164" fontId="34" fillId="0" borderId="25" xfId="0" applyNumberFormat="1" applyFont="1" applyBorder="1" applyAlignment="1" applyProtection="1">
      <alignment horizontal="left"/>
    </xf>
    <xf numFmtId="164" fontId="31" fillId="0" borderId="22" xfId="0" applyNumberFormat="1" applyFont="1" applyBorder="1" applyAlignment="1" applyProtection="1">
      <alignment horizontal="left"/>
    </xf>
    <xf numFmtId="44" fontId="34" fillId="0" borderId="23" xfId="3" applyNumberFormat="1" applyFont="1" applyBorder="1" applyProtection="1"/>
    <xf numFmtId="4" fontId="21" fillId="0" borderId="26" xfId="0" applyFont="1" applyBorder="1"/>
    <xf numFmtId="4" fontId="21" fillId="0" borderId="0" xfId="0" applyFont="1" applyBorder="1"/>
    <xf numFmtId="44" fontId="35" fillId="0" borderId="23" xfId="1" applyNumberFormat="1" applyFont="1" applyFill="1" applyBorder="1" applyAlignment="1" applyProtection="1">
      <alignment horizontal="center"/>
      <protection locked="0"/>
    </xf>
    <xf numFmtId="41" fontId="37" fillId="3" borderId="15" xfId="0" applyNumberFormat="1" applyFont="1" applyFill="1" applyBorder="1" applyProtection="1">
      <protection locked="0"/>
    </xf>
    <xf numFmtId="4" fontId="27" fillId="0" borderId="0" xfId="0" applyFont="1" applyFill="1" applyBorder="1"/>
    <xf numFmtId="44" fontId="35" fillId="0" borderId="23" xfId="3" applyNumberFormat="1" applyFont="1" applyFill="1" applyBorder="1" applyAlignment="1" applyProtection="1">
      <alignment horizontal="center"/>
      <protection locked="0"/>
    </xf>
    <xf numFmtId="164" fontId="35" fillId="5" borderId="15" xfId="0" applyNumberFormat="1" applyFont="1" applyFill="1" applyBorder="1" applyProtection="1"/>
    <xf numFmtId="164" fontId="34" fillId="0" borderId="24" xfId="0" quotePrefix="1" applyNumberFormat="1" applyFont="1" applyBorder="1" applyAlignment="1" applyProtection="1">
      <alignment horizontal="left"/>
    </xf>
    <xf numFmtId="39" fontId="32" fillId="0" borderId="15" xfId="1" applyFont="1" applyFill="1" applyBorder="1" applyProtection="1"/>
    <xf numFmtId="44" fontId="35" fillId="3" borderId="23" xfId="1" applyNumberFormat="1" applyFont="1" applyFill="1" applyBorder="1" applyAlignment="1" applyProtection="1">
      <alignment horizontal="center"/>
    </xf>
    <xf numFmtId="164" fontId="34" fillId="0" borderId="15" xfId="0" applyNumberFormat="1" applyFont="1" applyFill="1" applyBorder="1" applyAlignment="1" applyProtection="1">
      <alignment horizontal="left"/>
    </xf>
    <xf numFmtId="164" fontId="34" fillId="2" borderId="24" xfId="0" applyNumberFormat="1" applyFont="1" applyFill="1" applyBorder="1" applyAlignment="1" applyProtection="1">
      <alignment horizontal="left"/>
    </xf>
    <xf numFmtId="164" fontId="34" fillId="2" borderId="15" xfId="0" applyNumberFormat="1" applyFont="1" applyFill="1" applyBorder="1" applyProtection="1"/>
    <xf numFmtId="39" fontId="25" fillId="2" borderId="15" xfId="1" applyFont="1" applyFill="1" applyBorder="1" applyProtection="1"/>
    <xf numFmtId="43" fontId="34" fillId="2" borderId="23" xfId="3" applyNumberFormat="1" applyFont="1" applyFill="1" applyBorder="1" applyProtection="1"/>
    <xf numFmtId="164" fontId="34" fillId="0" borderId="24" xfId="0" applyNumberFormat="1" applyFont="1" applyFill="1" applyBorder="1" applyAlignment="1" applyProtection="1">
      <alignment horizontal="left"/>
    </xf>
    <xf numFmtId="41" fontId="35" fillId="0" borderId="15" xfId="0" applyNumberFormat="1" applyFont="1" applyFill="1" applyBorder="1" applyProtection="1"/>
    <xf numFmtId="41" fontId="35" fillId="0" borderId="23" xfId="1" applyNumberFormat="1" applyFont="1" applyFill="1" applyBorder="1" applyAlignment="1" applyProtection="1">
      <alignment horizontal="center"/>
    </xf>
    <xf numFmtId="2" fontId="35" fillId="0" borderId="23" xfId="1" applyNumberFormat="1" applyFont="1" applyFill="1" applyBorder="1" applyAlignment="1" applyProtection="1">
      <alignment horizontal="center"/>
    </xf>
    <xf numFmtId="169" fontId="35" fillId="0" borderId="23" xfId="3" applyFont="1" applyFill="1" applyBorder="1" applyAlignment="1" applyProtection="1">
      <alignment horizontal="center"/>
    </xf>
    <xf numFmtId="43" fontId="34" fillId="0" borderId="23" xfId="3" applyNumberFormat="1" applyFont="1" applyFill="1" applyBorder="1" applyProtection="1"/>
    <xf numFmtId="41" fontId="35" fillId="7" borderId="15" xfId="0" applyNumberFormat="1" applyFont="1" applyFill="1" applyBorder="1" applyProtection="1">
      <protection locked="0"/>
    </xf>
    <xf numFmtId="41" fontId="35" fillId="0" borderId="23" xfId="1" applyNumberFormat="1" applyFont="1" applyFill="1" applyBorder="1" applyAlignment="1" applyProtection="1">
      <alignment horizontal="center"/>
      <protection locked="0"/>
    </xf>
    <xf numFmtId="41" fontId="35" fillId="8" borderId="23" xfId="1" applyNumberFormat="1" applyFont="1" applyFill="1" applyBorder="1" applyAlignment="1" applyProtection="1">
      <alignment horizontal="center"/>
      <protection locked="0"/>
    </xf>
    <xf numFmtId="41" fontId="35" fillId="9" borderId="23" xfId="1" applyNumberFormat="1" applyFont="1" applyFill="1" applyBorder="1" applyAlignment="1" applyProtection="1">
      <alignment horizontal="center"/>
      <protection locked="0"/>
    </xf>
    <xf numFmtId="41" fontId="35" fillId="2" borderId="23" xfId="1" applyNumberFormat="1" applyFont="1" applyFill="1" applyBorder="1" applyAlignment="1" applyProtection="1">
      <alignment horizontal="center"/>
      <protection locked="0"/>
    </xf>
    <xf numFmtId="168" fontId="35" fillId="8" borderId="23" xfId="1" applyNumberFormat="1" applyFont="1" applyFill="1" applyBorder="1" applyAlignment="1" applyProtection="1">
      <alignment horizontal="center"/>
    </xf>
    <xf numFmtId="7" fontId="34" fillId="0" borderId="23" xfId="3" applyNumberFormat="1" applyFont="1" applyBorder="1" applyProtection="1"/>
    <xf numFmtId="164" fontId="34" fillId="0" borderId="24" xfId="0" quotePrefix="1" applyNumberFormat="1" applyFont="1" applyFill="1" applyBorder="1" applyAlignment="1" applyProtection="1">
      <alignment horizontal="left"/>
    </xf>
    <xf numFmtId="41" fontId="35" fillId="7" borderId="15" xfId="0" quotePrefix="1" applyNumberFormat="1" applyFont="1" applyFill="1" applyBorder="1" applyProtection="1">
      <protection locked="0"/>
    </xf>
    <xf numFmtId="4" fontId="37" fillId="0" borderId="0" xfId="0" applyFont="1" applyBorder="1"/>
    <xf numFmtId="164" fontId="34" fillId="2" borderId="24" xfId="0" quotePrefix="1" applyNumberFormat="1" applyFont="1" applyFill="1" applyBorder="1" applyAlignment="1" applyProtection="1">
      <alignment horizontal="left"/>
    </xf>
    <xf numFmtId="164" fontId="34" fillId="2" borderId="0" xfId="0" applyNumberFormat="1" applyFont="1" applyFill="1" applyBorder="1" applyProtection="1"/>
    <xf numFmtId="39" fontId="25" fillId="2" borderId="0" xfId="1" applyFont="1" applyFill="1" applyBorder="1" applyProtection="1"/>
    <xf numFmtId="41" fontId="35" fillId="2" borderId="0" xfId="0" quotePrefix="1" applyNumberFormat="1" applyFont="1" applyFill="1" applyBorder="1" applyProtection="1">
      <protection locked="0"/>
    </xf>
    <xf numFmtId="41" fontId="35" fillId="2" borderId="0" xfId="0" applyNumberFormat="1" applyFont="1" applyFill="1" applyBorder="1" applyProtection="1">
      <protection locked="0"/>
    </xf>
    <xf numFmtId="168" fontId="35" fillId="2" borderId="23" xfId="3" applyNumberFormat="1" applyFont="1" applyFill="1" applyBorder="1" applyAlignment="1" applyProtection="1">
      <alignment horizontal="center"/>
      <protection locked="0"/>
    </xf>
    <xf numFmtId="168" fontId="35" fillId="2" borderId="27" xfId="1" applyNumberFormat="1" applyFont="1" applyFill="1" applyBorder="1" applyAlignment="1" applyProtection="1">
      <alignment horizontal="center"/>
      <protection locked="0"/>
    </xf>
    <xf numFmtId="168" fontId="35" fillId="2" borderId="17" xfId="1" applyNumberFormat="1" applyFont="1" applyFill="1" applyBorder="1" applyAlignment="1" applyProtection="1">
      <alignment horizontal="center"/>
      <protection locked="0"/>
    </xf>
    <xf numFmtId="7" fontId="34" fillId="2" borderId="18" xfId="3" applyNumberFormat="1" applyFont="1" applyFill="1" applyBorder="1" applyProtection="1"/>
    <xf numFmtId="164" fontId="36" fillId="2" borderId="24" xfId="0" applyNumberFormat="1" applyFont="1" applyFill="1" applyBorder="1" applyAlignment="1" applyProtection="1">
      <alignment horizontal="left"/>
    </xf>
    <xf numFmtId="164" fontId="34" fillId="2" borderId="1" xfId="0" applyNumberFormat="1" applyFont="1" applyFill="1" applyBorder="1" applyProtection="1"/>
    <xf numFmtId="39" fontId="25" fillId="2" borderId="1" xfId="1" applyFont="1" applyFill="1" applyBorder="1" applyProtection="1"/>
    <xf numFmtId="41" fontId="34" fillId="2" borderId="1" xfId="0" applyNumberFormat="1" applyFont="1" applyFill="1" applyBorder="1" applyProtection="1"/>
    <xf numFmtId="2" fontId="35" fillId="2" borderId="27" xfId="1" applyNumberFormat="1" applyFont="1" applyFill="1" applyBorder="1" applyAlignment="1" applyProtection="1">
      <alignment horizontal="center"/>
    </xf>
    <xf numFmtId="2" fontId="35" fillId="2" borderId="17" xfId="1" applyNumberFormat="1" applyFont="1" applyFill="1" applyBorder="1" applyAlignment="1" applyProtection="1">
      <alignment horizontal="center"/>
    </xf>
    <xf numFmtId="7" fontId="34" fillId="2" borderId="28" xfId="3" applyNumberFormat="1" applyFont="1" applyFill="1" applyBorder="1" applyProtection="1"/>
    <xf numFmtId="2" fontId="35" fillId="2" borderId="23" xfId="1" applyNumberFormat="1" applyFont="1" applyFill="1" applyBorder="1" applyAlignment="1" applyProtection="1">
      <alignment horizontal="center"/>
      <protection locked="0"/>
    </xf>
    <xf numFmtId="169" fontId="35" fillId="2" borderId="23" xfId="3" applyFont="1" applyFill="1" applyBorder="1" applyAlignment="1" applyProtection="1">
      <alignment horizontal="center"/>
      <protection locked="0"/>
    </xf>
    <xf numFmtId="2" fontId="35" fillId="2" borderId="27" xfId="1" applyNumberFormat="1" applyFont="1" applyFill="1" applyBorder="1" applyAlignment="1" applyProtection="1">
      <alignment horizontal="center"/>
      <protection locked="0"/>
    </xf>
    <xf numFmtId="2" fontId="35" fillId="2" borderId="17" xfId="1" applyNumberFormat="1" applyFont="1" applyFill="1" applyBorder="1" applyAlignment="1" applyProtection="1">
      <alignment horizontal="center"/>
      <protection locked="0"/>
    </xf>
    <xf numFmtId="164" fontId="34" fillId="6" borderId="0" xfId="0" applyNumberFormat="1" applyFont="1" applyFill="1" applyBorder="1" applyProtection="1"/>
    <xf numFmtId="164" fontId="34" fillId="6" borderId="1" xfId="0" applyNumberFormat="1" applyFont="1" applyFill="1" applyBorder="1" applyProtection="1"/>
    <xf numFmtId="39" fontId="25" fillId="0" borderId="1" xfId="1" applyFont="1" applyFill="1" applyBorder="1" applyProtection="1"/>
    <xf numFmtId="41" fontId="34" fillId="3" borderId="1" xfId="0" applyNumberFormat="1" applyFont="1" applyFill="1" applyBorder="1" applyProtection="1">
      <protection locked="0"/>
    </xf>
    <xf numFmtId="41" fontId="39" fillId="3" borderId="1" xfId="0" applyNumberFormat="1" applyFont="1" applyFill="1" applyBorder="1" applyProtection="1">
      <protection locked="0"/>
    </xf>
    <xf numFmtId="4" fontId="27" fillId="10" borderId="0" xfId="0" applyFont="1" applyFill="1"/>
    <xf numFmtId="164" fontId="34" fillId="6" borderId="7" xfId="0" applyNumberFormat="1" applyFont="1" applyFill="1" applyBorder="1" applyProtection="1"/>
    <xf numFmtId="39" fontId="25" fillId="0" borderId="7" xfId="1" applyFont="1" applyFill="1" applyBorder="1" applyProtection="1"/>
    <xf numFmtId="41" fontId="34" fillId="3" borderId="7" xfId="0" applyNumberFormat="1" applyFont="1" applyFill="1" applyBorder="1" applyProtection="1">
      <protection locked="0"/>
    </xf>
    <xf numFmtId="4" fontId="38" fillId="10" borderId="0" xfId="0" applyFont="1" applyFill="1" applyBorder="1"/>
    <xf numFmtId="39" fontId="25" fillId="0" borderId="29" xfId="1" applyFont="1" applyFill="1" applyBorder="1" applyProtection="1"/>
    <xf numFmtId="41" fontId="34" fillId="3" borderId="29" xfId="0" applyNumberFormat="1" applyFont="1" applyFill="1" applyBorder="1" applyProtection="1">
      <protection locked="0"/>
    </xf>
    <xf numFmtId="41" fontId="39" fillId="3" borderId="5" xfId="0" applyNumberFormat="1" applyFont="1" applyFill="1" applyBorder="1" applyProtection="1">
      <protection locked="0"/>
    </xf>
    <xf numFmtId="41" fontId="35" fillId="3" borderId="18" xfId="1" applyNumberFormat="1" applyFont="1" applyFill="1" applyBorder="1" applyAlignment="1" applyProtection="1">
      <alignment horizontal="center"/>
      <protection locked="0"/>
    </xf>
    <xf numFmtId="4" fontId="40" fillId="10" borderId="1" xfId="0" applyFont="1" applyFill="1" applyBorder="1" applyProtection="1">
      <protection locked="0"/>
    </xf>
    <xf numFmtId="164" fontId="34" fillId="2" borderId="15" xfId="0" applyNumberFormat="1" applyFont="1" applyFill="1" applyBorder="1" applyAlignment="1" applyProtection="1">
      <alignment horizontal="left"/>
    </xf>
    <xf numFmtId="166" fontId="35" fillId="2" borderId="15" xfId="0" applyNumberFormat="1" applyFont="1" applyFill="1" applyBorder="1" applyProtection="1"/>
    <xf numFmtId="164" fontId="34" fillId="0" borderId="0" xfId="0" applyNumberFormat="1" applyFont="1" applyBorder="1" applyAlignment="1" applyProtection="1">
      <alignment horizontal="left"/>
    </xf>
    <xf numFmtId="164" fontId="34" fillId="0" borderId="0" xfId="0" applyNumberFormat="1" applyFont="1" applyBorder="1" applyProtection="1"/>
    <xf numFmtId="164" fontId="34" fillId="5" borderId="0" xfId="0" applyNumberFormat="1" applyFont="1" applyFill="1" applyBorder="1" applyProtection="1"/>
    <xf numFmtId="164" fontId="25" fillId="0" borderId="0" xfId="0" applyNumberFormat="1" applyFont="1" applyFill="1" applyBorder="1" applyProtection="1"/>
    <xf numFmtId="41" fontId="34" fillId="0" borderId="5" xfId="0" applyNumberFormat="1" applyFont="1" applyFill="1" applyBorder="1" applyProtection="1"/>
    <xf numFmtId="41" fontId="39" fillId="0" borderId="5" xfId="0" applyNumberFormat="1" applyFont="1" applyFill="1" applyBorder="1" applyProtection="1"/>
    <xf numFmtId="41" fontId="35" fillId="0" borderId="5" xfId="1" applyNumberFormat="1" applyFont="1" applyFill="1" applyBorder="1" applyAlignment="1" applyProtection="1">
      <alignment horizontal="center"/>
    </xf>
    <xf numFmtId="41" fontId="41" fillId="0" borderId="5" xfId="0" applyNumberFormat="1" applyFont="1" applyFill="1" applyBorder="1" applyAlignment="1" applyProtection="1">
      <alignment horizontal="center"/>
    </xf>
    <xf numFmtId="41" fontId="41" fillId="0" borderId="30" xfId="0" applyNumberFormat="1" applyFont="1" applyFill="1" applyBorder="1" applyAlignment="1" applyProtection="1">
      <alignment horizontal="center"/>
    </xf>
    <xf numFmtId="44" fontId="34" fillId="0" borderId="30" xfId="0" applyNumberFormat="1" applyFont="1" applyFill="1" applyBorder="1" applyProtection="1"/>
    <xf numFmtId="44" fontId="34" fillId="0" borderId="31" xfId="1" applyNumberFormat="1" applyFont="1" applyFill="1" applyBorder="1" applyProtection="1"/>
    <xf numFmtId="44" fontId="21" fillId="0" borderId="32" xfId="0" applyNumberFormat="1" applyFont="1" applyFill="1" applyBorder="1"/>
    <xf numFmtId="44" fontId="34" fillId="0" borderId="33" xfId="3" applyNumberFormat="1" applyFont="1" applyBorder="1" applyProtection="1"/>
    <xf numFmtId="164" fontId="42" fillId="0" borderId="0" xfId="0" applyNumberFormat="1" applyFont="1" applyProtection="1"/>
    <xf numFmtId="164" fontId="34" fillId="0" borderId="1" xfId="0" applyNumberFormat="1" applyFont="1" applyBorder="1" applyAlignment="1" applyProtection="1">
      <alignment horizontal="left"/>
    </xf>
    <xf numFmtId="164" fontId="34" fillId="0" borderId="1" xfId="0" applyNumberFormat="1" applyFont="1" applyBorder="1" applyProtection="1"/>
    <xf numFmtId="164" fontId="34" fillId="0" borderId="1" xfId="0" applyNumberFormat="1" applyFont="1" applyFill="1" applyBorder="1" applyProtection="1"/>
    <xf numFmtId="41" fontId="34" fillId="0" borderId="1" xfId="0" applyNumberFormat="1" applyFont="1" applyFill="1" applyBorder="1" applyProtection="1"/>
    <xf numFmtId="41" fontId="39" fillId="0" borderId="1" xfId="0" applyNumberFormat="1" applyFont="1" applyFill="1" applyBorder="1" applyProtection="1"/>
    <xf numFmtId="41" fontId="35" fillId="0" borderId="1" xfId="1" applyNumberFormat="1" applyFont="1" applyFill="1" applyBorder="1" applyAlignment="1" applyProtection="1">
      <alignment horizontal="center"/>
    </xf>
    <xf numFmtId="41" fontId="41" fillId="0" borderId="1" xfId="0" applyNumberFormat="1" applyFont="1" applyFill="1" applyBorder="1" applyAlignment="1" applyProtection="1">
      <alignment horizontal="center"/>
    </xf>
    <xf numFmtId="44" fontId="34" fillId="0" borderId="1" xfId="0" applyNumberFormat="1" applyFont="1" applyFill="1" applyBorder="1" applyProtection="1"/>
    <xf numFmtId="44" fontId="34" fillId="0" borderId="1" xfId="3" applyNumberFormat="1" applyFont="1" applyFill="1" applyBorder="1" applyProtection="1"/>
    <xf numFmtId="164" fontId="34" fillId="0" borderId="0" xfId="0" applyNumberFormat="1" applyFont="1" applyFill="1" applyBorder="1" applyAlignment="1" applyProtection="1">
      <alignment horizontal="left"/>
    </xf>
    <xf numFmtId="164" fontId="34" fillId="0" borderId="0" xfId="0" applyNumberFormat="1" applyFont="1" applyFill="1" applyBorder="1" applyProtection="1"/>
    <xf numFmtId="1" fontId="34" fillId="0" borderId="29" xfId="0" applyNumberFormat="1" applyFont="1" applyFill="1" applyBorder="1" applyProtection="1"/>
    <xf numFmtId="1" fontId="39" fillId="0" borderId="0" xfId="0" applyNumberFormat="1" applyFont="1" applyFill="1" applyBorder="1" applyProtection="1"/>
    <xf numFmtId="1" fontId="35" fillId="0" borderId="0" xfId="1" applyNumberFormat="1" applyFont="1" applyFill="1" applyBorder="1" applyAlignment="1" applyProtection="1">
      <alignment horizontal="center"/>
    </xf>
    <xf numFmtId="1" fontId="41" fillId="0" borderId="0" xfId="0" applyNumberFormat="1" applyFont="1" applyFill="1" applyBorder="1" applyAlignment="1" applyProtection="1">
      <alignment horizontal="center"/>
    </xf>
    <xf numFmtId="168" fontId="34" fillId="0" borderId="0" xfId="0" applyNumberFormat="1" applyFont="1" applyFill="1" applyBorder="1" applyProtection="1"/>
    <xf numFmtId="168" fontId="34" fillId="0" borderId="0" xfId="1" applyNumberFormat="1" applyFont="1" applyFill="1" applyBorder="1" applyProtection="1"/>
    <xf numFmtId="168" fontId="21" fillId="0" borderId="0" xfId="0" applyNumberFormat="1" applyFont="1" applyFill="1" applyBorder="1"/>
    <xf numFmtId="7" fontId="34" fillId="0" borderId="0" xfId="3" applyNumberFormat="1" applyFont="1" applyFill="1" applyBorder="1" applyProtection="1"/>
    <xf numFmtId="164" fontId="34" fillId="0" borderId="9" xfId="0" applyNumberFormat="1" applyFont="1" applyFill="1" applyBorder="1" applyProtection="1"/>
    <xf numFmtId="164" fontId="34" fillId="2" borderId="2" xfId="0" applyNumberFormat="1" applyFont="1" applyFill="1" applyBorder="1" applyProtection="1"/>
    <xf numFmtId="164" fontId="35" fillId="2" borderId="3" xfId="0" applyNumberFormat="1" applyFont="1" applyFill="1" applyBorder="1" applyProtection="1"/>
    <xf numFmtId="164" fontId="35" fillId="0" borderId="9" xfId="0" applyNumberFormat="1" applyFont="1" applyFill="1" applyBorder="1" applyProtection="1"/>
    <xf numFmtId="164" fontId="35" fillId="0" borderId="7" xfId="0" applyNumberFormat="1" applyFont="1" applyFill="1" applyBorder="1" applyProtection="1"/>
    <xf numFmtId="166" fontId="34" fillId="0" borderId="0" xfId="0" applyNumberFormat="1" applyFont="1" applyFill="1" applyBorder="1" applyAlignment="1" applyProtection="1">
      <alignment horizontal="left"/>
    </xf>
    <xf numFmtId="166" fontId="36" fillId="0" borderId="0" xfId="0" applyNumberFormat="1" applyFont="1" applyFill="1" applyBorder="1" applyAlignment="1" applyProtection="1">
      <alignment horizontal="center"/>
    </xf>
    <xf numFmtId="169" fontId="43" fillId="0" borderId="0" xfId="3" applyFont="1" applyBorder="1" applyAlignment="1" applyProtection="1">
      <alignment horizontal="center"/>
    </xf>
    <xf numFmtId="164" fontId="43" fillId="0" borderId="0" xfId="0" applyNumberFormat="1" applyFont="1" applyBorder="1" applyAlignment="1" applyProtection="1">
      <alignment horizontal="center"/>
    </xf>
    <xf numFmtId="44" fontId="44" fillId="0" borderId="1" xfId="3" applyNumberFormat="1" applyFont="1" applyBorder="1" applyAlignment="1" applyProtection="1">
      <alignment horizontal="center"/>
    </xf>
    <xf numFmtId="44" fontId="34" fillId="0" borderId="9" xfId="3" applyNumberFormat="1" applyFont="1" applyFill="1" applyBorder="1" applyAlignment="1" applyProtection="1">
      <alignment horizontal="center"/>
    </xf>
    <xf numFmtId="169" fontId="26" fillId="0" borderId="0" xfId="3" applyFont="1"/>
    <xf numFmtId="164" fontId="35" fillId="0" borderId="0" xfId="0" applyNumberFormat="1" applyFont="1" applyBorder="1" applyProtection="1"/>
    <xf numFmtId="164" fontId="35" fillId="0" borderId="34" xfId="0" applyNumberFormat="1" applyFont="1" applyFill="1" applyBorder="1" applyProtection="1"/>
    <xf numFmtId="1" fontId="35" fillId="0" borderId="35" xfId="0" applyNumberFormat="1" applyFont="1" applyFill="1" applyBorder="1" applyProtection="1">
      <protection locked="0"/>
    </xf>
    <xf numFmtId="164" fontId="36" fillId="0" borderId="0" xfId="0" applyNumberFormat="1" applyFont="1" applyFill="1" applyBorder="1" applyAlignment="1" applyProtection="1">
      <alignment horizontal="center"/>
    </xf>
    <xf numFmtId="169" fontId="28" fillId="0" borderId="0" xfId="3" applyFont="1" applyBorder="1" applyAlignment="1" applyProtection="1">
      <alignment horizontal="center"/>
    </xf>
    <xf numFmtId="164" fontId="28" fillId="0" borderId="0" xfId="0" applyNumberFormat="1" applyFont="1" applyBorder="1" applyProtection="1"/>
    <xf numFmtId="44" fontId="22" fillId="3" borderId="1" xfId="3" applyNumberFormat="1" applyFont="1" applyFill="1" applyBorder="1" applyProtection="1">
      <protection locked="0"/>
    </xf>
    <xf numFmtId="44" fontId="45" fillId="3" borderId="1" xfId="3" applyNumberFormat="1" applyFont="1" applyFill="1" applyBorder="1" applyProtection="1">
      <protection locked="0"/>
    </xf>
    <xf numFmtId="44" fontId="34" fillId="0" borderId="9" xfId="3" applyNumberFormat="1" applyFont="1" applyBorder="1" applyAlignment="1" applyProtection="1">
      <alignment horizontal="center"/>
    </xf>
    <xf numFmtId="169" fontId="46" fillId="0" borderId="0" xfId="3" applyFont="1"/>
    <xf numFmtId="164" fontId="34" fillId="0" borderId="16" xfId="0" applyNumberFormat="1" applyFont="1" applyBorder="1" applyAlignment="1" applyProtection="1">
      <alignment horizontal="left"/>
    </xf>
    <xf numFmtId="164" fontId="35" fillId="0" borderId="17" xfId="0" applyNumberFormat="1" applyFont="1" applyBorder="1" applyProtection="1"/>
    <xf numFmtId="44" fontId="22" fillId="11" borderId="1" xfId="3" applyNumberFormat="1" applyFont="1" applyFill="1" applyBorder="1" applyProtection="1">
      <protection locked="0"/>
    </xf>
    <xf numFmtId="44" fontId="45" fillId="11" borderId="1" xfId="3" applyNumberFormat="1" applyFont="1" applyFill="1" applyBorder="1" applyProtection="1">
      <protection locked="0"/>
    </xf>
    <xf numFmtId="164" fontId="27" fillId="12" borderId="0" xfId="0" applyNumberFormat="1" applyFont="1" applyFill="1" applyBorder="1" applyProtection="1"/>
    <xf numFmtId="4" fontId="27" fillId="12" borderId="0" xfId="0" applyFont="1" applyFill="1" applyBorder="1"/>
    <xf numFmtId="164" fontId="35" fillId="0" borderId="36" xfId="0" applyNumberFormat="1" applyFont="1" applyBorder="1" applyProtection="1"/>
    <xf numFmtId="164" fontId="35" fillId="0" borderId="22" xfId="0" applyNumberFormat="1" applyFont="1" applyFill="1" applyBorder="1" applyProtection="1"/>
    <xf numFmtId="44" fontId="44" fillId="3" borderId="1" xfId="3" applyNumberFormat="1" applyFont="1" applyFill="1" applyBorder="1" applyAlignment="1" applyProtection="1">
      <alignment horizontal="center"/>
      <protection locked="0"/>
    </xf>
    <xf numFmtId="4" fontId="27" fillId="0" borderId="34" xfId="0" applyFont="1" applyBorder="1"/>
    <xf numFmtId="1" fontId="35" fillId="0" borderId="37" xfId="0" applyNumberFormat="1" applyFont="1" applyFill="1" applyBorder="1" applyProtection="1">
      <protection locked="0"/>
    </xf>
    <xf numFmtId="44" fontId="34" fillId="0" borderId="38" xfId="3" applyNumberFormat="1" applyFont="1" applyBorder="1" applyAlignment="1" applyProtection="1">
      <alignment horizontal="center"/>
    </xf>
    <xf numFmtId="169" fontId="41" fillId="0" borderId="0" xfId="3" applyFont="1" applyBorder="1" applyAlignment="1" applyProtection="1">
      <alignment horizontal="center"/>
    </xf>
    <xf numFmtId="164" fontId="47" fillId="0" borderId="0" xfId="0" applyNumberFormat="1" applyFont="1" applyAlignment="1" applyProtection="1">
      <alignment horizontal="center"/>
    </xf>
    <xf numFmtId="164" fontId="47" fillId="0" borderId="0" xfId="0" applyNumberFormat="1" applyFont="1" applyBorder="1" applyAlignment="1" applyProtection="1">
      <alignment horizontal="center"/>
    </xf>
    <xf numFmtId="44" fontId="48" fillId="0" borderId="1" xfId="3" applyNumberFormat="1" applyFont="1" applyFill="1" applyBorder="1" applyAlignment="1" applyProtection="1">
      <alignment horizontal="center"/>
      <protection locked="0"/>
    </xf>
    <xf numFmtId="169" fontId="43" fillId="0" borderId="0" xfId="3" applyFont="1" applyAlignment="1" applyProtection="1">
      <alignment horizontal="center"/>
    </xf>
    <xf numFmtId="164" fontId="41" fillId="0" borderId="0" xfId="0" applyNumberFormat="1" applyFont="1" applyBorder="1" applyAlignment="1" applyProtection="1">
      <alignment horizontal="center"/>
    </xf>
    <xf numFmtId="164" fontId="35" fillId="2" borderId="25" xfId="0" applyNumberFormat="1" applyFont="1" applyFill="1" applyBorder="1" applyProtection="1"/>
    <xf numFmtId="164" fontId="34" fillId="2" borderId="34" xfId="0" applyNumberFormat="1" applyFont="1" applyFill="1" applyBorder="1" applyAlignment="1" applyProtection="1">
      <alignment horizontal="right"/>
    </xf>
    <xf numFmtId="164" fontId="35" fillId="2" borderId="34" xfId="0" applyNumberFormat="1" applyFont="1" applyFill="1" applyBorder="1" applyProtection="1"/>
    <xf numFmtId="1" fontId="36" fillId="0" borderId="1" xfId="0" applyNumberFormat="1" applyFont="1" applyFill="1" applyBorder="1" applyProtection="1"/>
    <xf numFmtId="166" fontId="49" fillId="0" borderId="0" xfId="0" applyNumberFormat="1" applyFont="1" applyFill="1" applyBorder="1" applyAlignment="1" applyProtection="1">
      <alignment horizontal="center"/>
    </xf>
    <xf numFmtId="164" fontId="47" fillId="0" borderId="0" xfId="0" applyNumberFormat="1" applyFont="1" applyFill="1" applyAlignment="1" applyProtection="1">
      <alignment horizontal="center"/>
    </xf>
    <xf numFmtId="169" fontId="27" fillId="0" borderId="0" xfId="3" applyFont="1"/>
    <xf numFmtId="4" fontId="32" fillId="0" borderId="0" xfId="0" applyFont="1" applyFill="1"/>
    <xf numFmtId="164" fontId="31" fillId="0" borderId="0" xfId="0" applyNumberFormat="1" applyFont="1" applyBorder="1" applyAlignment="1" applyProtection="1">
      <alignment horizontal="centerContinuous"/>
    </xf>
    <xf numFmtId="164" fontId="49" fillId="0" borderId="0" xfId="0" applyNumberFormat="1" applyFont="1" applyBorder="1" applyAlignment="1" applyProtection="1">
      <alignment horizontal="centerContinuous"/>
    </xf>
    <xf numFmtId="164" fontId="49" fillId="0" borderId="0" xfId="0" applyNumberFormat="1" applyFont="1" applyBorder="1" applyProtection="1"/>
    <xf numFmtId="164" fontId="49" fillId="0" borderId="0" xfId="0" applyNumberFormat="1" applyFont="1" applyFill="1" applyBorder="1" applyProtection="1"/>
    <xf numFmtId="166" fontId="34" fillId="0" borderId="0" xfId="0" applyNumberFormat="1" applyFont="1" applyFill="1" applyBorder="1" applyAlignment="1" applyProtection="1">
      <alignment horizontal="center"/>
    </xf>
    <xf numFmtId="164" fontId="41" fillId="0" borderId="0" xfId="0" applyNumberFormat="1" applyFont="1" applyFill="1" applyBorder="1" applyAlignment="1" applyProtection="1">
      <alignment horizontal="center"/>
    </xf>
    <xf numFmtId="4" fontId="37" fillId="0" borderId="0" xfId="0" applyFont="1" applyFill="1"/>
    <xf numFmtId="4" fontId="35" fillId="0" borderId="0" xfId="0" applyFont="1" applyFill="1"/>
    <xf numFmtId="4" fontId="35" fillId="0" borderId="0" xfId="0" applyFont="1"/>
    <xf numFmtId="164" fontId="50" fillId="0" borderId="0" xfId="0" quotePrefix="1" applyNumberFormat="1" applyFont="1" applyBorder="1" applyAlignment="1" applyProtection="1">
      <alignment horizontal="left"/>
    </xf>
    <xf numFmtId="164" fontId="35" fillId="0" borderId="0" xfId="0" applyNumberFormat="1" applyFont="1" applyFill="1" applyBorder="1" applyProtection="1"/>
    <xf numFmtId="164" fontId="35" fillId="0" borderId="0" xfId="0" applyNumberFormat="1" applyFont="1" applyFill="1" applyBorder="1" applyAlignment="1" applyProtection="1">
      <alignment horizontal="right"/>
    </xf>
    <xf numFmtId="166" fontId="35" fillId="0" borderId="1" xfId="0" applyNumberFormat="1" applyFont="1" applyFill="1" applyBorder="1" applyAlignment="1" applyProtection="1">
      <alignment horizontal="center"/>
    </xf>
    <xf numFmtId="166" fontId="51" fillId="0" borderId="1" xfId="0" applyNumberFormat="1" applyFont="1" applyBorder="1" applyAlignment="1" applyProtection="1">
      <alignment horizontal="center"/>
    </xf>
    <xf numFmtId="166" fontId="35" fillId="0" borderId="25" xfId="0" applyNumberFormat="1" applyFont="1" applyFill="1" applyBorder="1" applyAlignment="1" applyProtection="1">
      <alignment horizontal="center"/>
    </xf>
    <xf numFmtId="166" fontId="51" fillId="0" borderId="39" xfId="0" applyNumberFormat="1" applyFont="1" applyBorder="1" applyAlignment="1" applyProtection="1">
      <alignment horizontal="center"/>
    </xf>
    <xf numFmtId="166" fontId="51" fillId="0" borderId="0" xfId="0" applyNumberFormat="1" applyFont="1" applyBorder="1" applyAlignment="1" applyProtection="1">
      <alignment horizontal="center"/>
    </xf>
    <xf numFmtId="164" fontId="50" fillId="0" borderId="0" xfId="0" applyNumberFormat="1" applyFont="1" applyBorder="1" applyAlignment="1" applyProtection="1">
      <alignment horizontal="left"/>
    </xf>
    <xf numFmtId="166" fontId="35" fillId="0" borderId="0" xfId="0" applyNumberFormat="1" applyFont="1" applyFill="1" applyBorder="1" applyAlignment="1" applyProtection="1">
      <alignment horizontal="left"/>
    </xf>
    <xf numFmtId="166" fontId="52" fillId="0" borderId="0" xfId="0" applyNumberFormat="1" applyFont="1" applyFill="1" applyBorder="1" applyAlignment="1" applyProtection="1"/>
    <xf numFmtId="15" fontId="27" fillId="0" borderId="1" xfId="0" applyNumberFormat="1" applyFont="1" applyBorder="1" applyProtection="1"/>
    <xf numFmtId="168" fontId="37" fillId="0" borderId="1" xfId="0" applyNumberFormat="1" applyFont="1" applyFill="1" applyBorder="1" applyAlignment="1" applyProtection="1"/>
    <xf numFmtId="168" fontId="37" fillId="0" borderId="39" xfId="0" applyNumberFormat="1" applyFont="1" applyFill="1" applyBorder="1" applyAlignment="1" applyProtection="1">
      <protection locked="0"/>
    </xf>
    <xf numFmtId="168" fontId="37" fillId="0" borderId="0" xfId="0" applyNumberFormat="1" applyFont="1" applyFill="1" applyBorder="1" applyAlignment="1" applyProtection="1">
      <protection locked="0"/>
    </xf>
    <xf numFmtId="1" fontId="35" fillId="0" borderId="0" xfId="0" applyNumberFormat="1" applyFont="1" applyFill="1" applyBorder="1" applyProtection="1"/>
    <xf numFmtId="169" fontId="37" fillId="0" borderId="0" xfId="3" applyFont="1" applyFill="1" applyBorder="1" applyAlignment="1" applyProtection="1">
      <protection locked="0"/>
    </xf>
    <xf numFmtId="4" fontId="27" fillId="0" borderId="1" xfId="0" applyFont="1" applyBorder="1" applyProtection="1"/>
    <xf numFmtId="164" fontId="34" fillId="0" borderId="0" xfId="0" applyNumberFormat="1" applyFont="1" applyFill="1" applyBorder="1" applyAlignment="1" applyProtection="1">
      <alignment horizontal="right"/>
    </xf>
    <xf numFmtId="166" fontId="35" fillId="0" borderId="0" xfId="0" applyNumberFormat="1" applyFont="1" applyFill="1" applyBorder="1" applyProtection="1"/>
    <xf numFmtId="168" fontId="37" fillId="0" borderId="0" xfId="0" applyNumberFormat="1" applyFont="1" applyBorder="1" applyAlignment="1" applyProtection="1">
      <protection locked="0"/>
    </xf>
    <xf numFmtId="169" fontId="26" fillId="0" borderId="0" xfId="3" applyFont="1" applyFill="1"/>
    <xf numFmtId="169" fontId="26" fillId="12" borderId="0" xfId="3" applyFont="1" applyFill="1"/>
    <xf numFmtId="4" fontId="27" fillId="12" borderId="0" xfId="0" applyFont="1" applyFill="1"/>
    <xf numFmtId="166" fontId="35" fillId="0" borderId="0" xfId="0" quotePrefix="1" applyNumberFormat="1" applyFont="1" applyFill="1" applyBorder="1" applyAlignment="1" applyProtection="1">
      <alignment horizontal="right"/>
    </xf>
    <xf numFmtId="169" fontId="27" fillId="12" borderId="0" xfId="3" applyFont="1" applyFill="1"/>
    <xf numFmtId="169" fontId="27" fillId="0" borderId="0" xfId="3" applyFont="1" applyFill="1"/>
    <xf numFmtId="165" fontId="26" fillId="0" borderId="0" xfId="3" applyNumberFormat="1" applyFont="1" applyFill="1"/>
    <xf numFmtId="165" fontId="22" fillId="0" borderId="0" xfId="0" quotePrefix="1" applyNumberFormat="1" applyFont="1" applyAlignment="1" applyProtection="1">
      <alignment horizontal="center"/>
      <protection locked="0"/>
    </xf>
    <xf numFmtId="39" fontId="34" fillId="0" borderId="23" xfId="1" applyFont="1" applyFill="1" applyBorder="1" applyProtection="1"/>
    <xf numFmtId="39" fontId="34" fillId="0" borderId="15" xfId="1" applyFont="1" applyFill="1" applyBorder="1" applyProtection="1"/>
    <xf numFmtId="44" fontId="35" fillId="7" borderId="23" xfId="1" applyNumberFormat="1" applyFont="1" applyFill="1" applyBorder="1" applyAlignment="1" applyProtection="1">
      <alignment horizontal="center"/>
      <protection locked="0"/>
    </xf>
    <xf numFmtId="44" fontId="35" fillId="0" borderId="23" xfId="3" applyNumberFormat="1" applyFont="1" applyBorder="1" applyAlignment="1" applyProtection="1">
      <alignment horizontal="center"/>
      <protection locked="0"/>
    </xf>
    <xf numFmtId="44" fontId="35" fillId="8" borderId="23" xfId="1" applyNumberFormat="1" applyFont="1" applyFill="1" applyBorder="1" applyAlignment="1" applyProtection="1">
      <alignment horizontal="center"/>
      <protection locked="0"/>
    </xf>
    <xf numFmtId="44" fontId="35" fillId="9" borderId="23" xfId="1" applyNumberFormat="1" applyFont="1" applyFill="1" applyBorder="1" applyAlignment="1" applyProtection="1">
      <alignment horizontal="center"/>
      <protection locked="0"/>
    </xf>
    <xf numFmtId="44" fontId="35" fillId="2" borderId="23" xfId="1" applyNumberFormat="1" applyFont="1" applyFill="1" applyBorder="1" applyAlignment="1" applyProtection="1">
      <alignment horizontal="center"/>
      <protection locked="0"/>
    </xf>
    <xf numFmtId="44" fontId="35" fillId="2" borderId="23" xfId="1" applyNumberFormat="1" applyFont="1" applyFill="1" applyBorder="1" applyAlignment="1" applyProtection="1">
      <alignment horizontal="center"/>
    </xf>
    <xf numFmtId="44" fontId="35" fillId="2" borderId="23" xfId="3" applyNumberFormat="1" applyFont="1" applyFill="1" applyBorder="1" applyAlignment="1" applyProtection="1">
      <alignment horizontal="center"/>
    </xf>
    <xf numFmtId="44" fontId="34" fillId="2" borderId="23" xfId="3" applyNumberFormat="1" applyFont="1" applyFill="1" applyBorder="1" applyProtection="1"/>
    <xf numFmtId="39" fontId="21" fillId="0" borderId="15" xfId="1" applyFont="1" applyFill="1" applyBorder="1" applyProtection="1"/>
    <xf numFmtId="169" fontId="21" fillId="0" borderId="26" xfId="3" applyFont="1" applyBorder="1"/>
    <xf numFmtId="39" fontId="34" fillId="0" borderId="20" xfId="1" applyFont="1" applyFill="1" applyBorder="1" applyProtection="1"/>
    <xf numFmtId="39" fontId="35" fillId="0" borderId="15" xfId="1" applyFont="1" applyFill="1" applyBorder="1" applyProtection="1"/>
    <xf numFmtId="39" fontId="34" fillId="3" borderId="15" xfId="1" applyFont="1" applyFill="1" applyBorder="1" applyProtection="1"/>
    <xf numFmtId="39" fontId="34" fillId="2" borderId="15" xfId="1" applyFont="1" applyFill="1" applyBorder="1" applyProtection="1"/>
    <xf numFmtId="44" fontId="34" fillId="0" borderId="23" xfId="3" applyNumberFormat="1" applyFont="1" applyFill="1" applyBorder="1" applyProtection="1"/>
    <xf numFmtId="44" fontId="35" fillId="8" borderId="23" xfId="1" applyNumberFormat="1" applyFont="1" applyFill="1" applyBorder="1" applyAlignment="1" applyProtection="1">
      <alignment horizontal="center"/>
    </xf>
    <xf numFmtId="39" fontId="34" fillId="2" borderId="0" xfId="1" applyFont="1" applyFill="1" applyBorder="1" applyProtection="1"/>
    <xf numFmtId="44" fontId="35" fillId="2" borderId="23" xfId="3" applyNumberFormat="1" applyFont="1" applyFill="1" applyBorder="1" applyAlignment="1" applyProtection="1">
      <alignment horizontal="center"/>
      <protection locked="0"/>
    </xf>
    <xf numFmtId="44" fontId="35" fillId="2" borderId="27" xfId="1" applyNumberFormat="1" applyFont="1" applyFill="1" applyBorder="1" applyAlignment="1" applyProtection="1">
      <alignment horizontal="center"/>
      <protection locked="0"/>
    </xf>
    <xf numFmtId="44" fontId="35" fillId="2" borderId="17" xfId="1" applyNumberFormat="1" applyFont="1" applyFill="1" applyBorder="1" applyAlignment="1" applyProtection="1">
      <alignment horizontal="center"/>
      <protection locked="0"/>
    </xf>
    <xf numFmtId="44" fontId="34" fillId="2" borderId="18" xfId="3" applyNumberFormat="1" applyFont="1" applyFill="1" applyBorder="1" applyProtection="1"/>
    <xf numFmtId="39" fontId="34" fillId="2" borderId="1" xfId="1" applyFont="1" applyFill="1" applyBorder="1" applyProtection="1"/>
    <xf numFmtId="44" fontId="35" fillId="2" borderId="27" xfId="1" applyNumberFormat="1" applyFont="1" applyFill="1" applyBorder="1" applyAlignment="1" applyProtection="1">
      <alignment horizontal="center"/>
    </xf>
    <xf numFmtId="44" fontId="35" fillId="2" borderId="17" xfId="1" applyNumberFormat="1" applyFont="1" applyFill="1" applyBorder="1" applyAlignment="1" applyProtection="1">
      <alignment horizontal="center"/>
    </xf>
    <xf numFmtId="44" fontId="34" fillId="2" borderId="28" xfId="3" applyNumberFormat="1" applyFont="1" applyFill="1" applyBorder="1" applyProtection="1"/>
    <xf numFmtId="39" fontId="34" fillId="0" borderId="40" xfId="1" applyFont="1" applyFill="1" applyBorder="1" applyProtection="1"/>
    <xf numFmtId="41" fontId="35" fillId="3" borderId="41" xfId="0" quotePrefix="1" applyNumberFormat="1" applyFont="1" applyFill="1" applyBorder="1" applyProtection="1">
      <protection locked="0"/>
    </xf>
    <xf numFmtId="41" fontId="35" fillId="3" borderId="41" xfId="0" applyNumberFormat="1" applyFont="1" applyFill="1" applyBorder="1" applyProtection="1">
      <protection locked="0"/>
    </xf>
    <xf numFmtId="39" fontId="34" fillId="0" borderId="1" xfId="1" applyFont="1" applyFill="1" applyBorder="1" applyProtection="1"/>
    <xf numFmtId="39" fontId="34" fillId="0" borderId="7" xfId="1" applyFont="1" applyFill="1" applyBorder="1" applyProtection="1"/>
    <xf numFmtId="4" fontId="21" fillId="10" borderId="0" xfId="0" applyFont="1" applyFill="1" applyBorder="1"/>
    <xf numFmtId="4" fontId="37" fillId="10" borderId="1" xfId="0" applyFont="1" applyFill="1" applyBorder="1" applyProtection="1">
      <protection locked="0"/>
    </xf>
    <xf numFmtId="39" fontId="34" fillId="0" borderId="29" xfId="1" applyFont="1" applyFill="1" applyBorder="1" applyProtection="1"/>
    <xf numFmtId="164" fontId="34" fillId="5" borderId="42" xfId="0" applyNumberFormat="1" applyFont="1" applyFill="1" applyBorder="1" applyProtection="1"/>
    <xf numFmtId="1" fontId="34" fillId="0" borderId="0" xfId="0" applyNumberFormat="1" applyFont="1" applyFill="1" applyBorder="1" applyProtection="1"/>
    <xf numFmtId="44" fontId="34" fillId="0" borderId="0" xfId="0" applyNumberFormat="1" applyFont="1" applyFill="1" applyBorder="1" applyProtection="1"/>
    <xf numFmtId="44" fontId="34" fillId="0" borderId="0" xfId="1" applyNumberFormat="1" applyFont="1" applyFill="1" applyBorder="1" applyProtection="1"/>
    <xf numFmtId="44" fontId="21" fillId="0" borderId="0" xfId="0" applyNumberFormat="1" applyFont="1" applyFill="1" applyBorder="1"/>
    <xf numFmtId="44" fontId="34" fillId="0" borderId="0" xfId="3" applyNumberFormat="1" applyFont="1" applyFill="1" applyBorder="1" applyProtection="1"/>
    <xf numFmtId="1" fontId="34" fillId="0" borderId="43" xfId="0" applyNumberFormat="1" applyFont="1" applyFill="1" applyBorder="1" applyProtection="1"/>
    <xf numFmtId="164" fontId="35" fillId="2" borderId="44" xfId="0" applyNumberFormat="1" applyFont="1" applyFill="1" applyBorder="1" applyProtection="1"/>
    <xf numFmtId="164" fontId="35" fillId="0" borderId="45" xfId="0" applyNumberFormat="1" applyFont="1" applyFill="1" applyBorder="1" applyProtection="1"/>
    <xf numFmtId="44" fontId="41" fillId="0" borderId="1" xfId="3" applyNumberFormat="1" applyFont="1" applyBorder="1" applyAlignment="1" applyProtection="1">
      <alignment horizontal="center"/>
    </xf>
    <xf numFmtId="44" fontId="34" fillId="0" borderId="9" xfId="3" applyNumberFormat="1" applyFont="1" applyFill="1" applyBorder="1" applyProtection="1"/>
    <xf numFmtId="164" fontId="35" fillId="0" borderId="25" xfId="0" applyNumberFormat="1" applyFont="1" applyBorder="1" applyProtection="1"/>
    <xf numFmtId="164" fontId="35" fillId="0" borderId="34" xfId="0" applyNumberFormat="1" applyFont="1" applyBorder="1" applyProtection="1"/>
    <xf numFmtId="44" fontId="37" fillId="3" borderId="1" xfId="3" applyNumberFormat="1" applyFont="1" applyFill="1" applyBorder="1" applyProtection="1">
      <protection locked="0"/>
    </xf>
    <xf numFmtId="44" fontId="35" fillId="3" borderId="1" xfId="3" applyNumberFormat="1" applyFont="1" applyFill="1" applyBorder="1" applyProtection="1">
      <protection locked="0"/>
    </xf>
    <xf numFmtId="44" fontId="35" fillId="0" borderId="34" xfId="3" applyNumberFormat="1" applyFont="1" applyBorder="1" applyProtection="1"/>
    <xf numFmtId="44" fontId="37" fillId="11" borderId="1" xfId="3" applyNumberFormat="1" applyFont="1" applyFill="1" applyBorder="1" applyProtection="1"/>
    <xf numFmtId="44" fontId="35" fillId="11" borderId="1" xfId="3" applyNumberFormat="1" applyFont="1" applyFill="1" applyBorder="1" applyProtection="1"/>
    <xf numFmtId="44" fontId="51" fillId="3" borderId="1" xfId="3" applyNumberFormat="1" applyFont="1" applyFill="1" applyBorder="1" applyAlignment="1" applyProtection="1">
      <alignment horizontal="center"/>
      <protection locked="0"/>
    </xf>
    <xf numFmtId="4" fontId="27" fillId="0" borderId="9" xfId="0" applyFont="1" applyBorder="1"/>
    <xf numFmtId="44" fontId="41" fillId="3" borderId="1" xfId="3" applyNumberFormat="1" applyFont="1" applyFill="1" applyBorder="1" applyAlignment="1" applyProtection="1">
      <alignment horizontal="center"/>
      <protection locked="0"/>
    </xf>
    <xf numFmtId="44" fontId="34" fillId="3" borderId="1" xfId="3" applyNumberFormat="1" applyFont="1" applyFill="1" applyBorder="1" applyProtection="1">
      <protection locked="0"/>
    </xf>
    <xf numFmtId="164" fontId="35" fillId="0" borderId="46" xfId="0" applyNumberFormat="1" applyFont="1" applyFill="1" applyBorder="1" applyProtection="1"/>
    <xf numFmtId="44" fontId="41" fillId="0" borderId="1" xfId="3" applyNumberFormat="1" applyFont="1" applyBorder="1" applyAlignment="1" applyProtection="1">
      <alignment horizontal="center"/>
      <protection locked="0"/>
    </xf>
    <xf numFmtId="44" fontId="35" fillId="0" borderId="38" xfId="3" applyNumberFormat="1" applyFont="1" applyBorder="1" applyProtection="1"/>
    <xf numFmtId="44" fontId="51" fillId="0" borderId="1" xfId="3" applyNumberFormat="1" applyFont="1" applyFill="1" applyBorder="1" applyAlignment="1" applyProtection="1">
      <alignment horizontal="center"/>
    </xf>
    <xf numFmtId="44" fontId="34" fillId="0" borderId="38" xfId="3" applyNumberFormat="1" applyFont="1" applyBorder="1" applyProtection="1"/>
    <xf numFmtId="1" fontId="34" fillId="0" borderId="1" xfId="0" applyNumberFormat="1" applyFont="1" applyFill="1" applyBorder="1" applyProtection="1"/>
    <xf numFmtId="166" fontId="49" fillId="0" borderId="1" xfId="0" applyNumberFormat="1" applyFont="1" applyFill="1" applyBorder="1" applyAlignment="1" applyProtection="1">
      <alignment horizontal="center"/>
    </xf>
    <xf numFmtId="166" fontId="53" fillId="0" borderId="1" xfId="0" applyNumberFormat="1" applyFont="1" applyBorder="1" applyAlignment="1" applyProtection="1">
      <alignment horizontal="center"/>
    </xf>
    <xf numFmtId="4" fontId="27" fillId="0" borderId="1" xfId="0" applyFont="1" applyFill="1" applyBorder="1" applyProtection="1"/>
    <xf numFmtId="2" fontId="30" fillId="13" borderId="17" xfId="0" applyNumberFormat="1" applyFont="1" applyFill="1" applyBorder="1" applyAlignment="1" applyProtection="1">
      <alignment horizontal="center"/>
    </xf>
    <xf numFmtId="164" fontId="25" fillId="0" borderId="22" xfId="0" applyNumberFormat="1" applyFont="1" applyBorder="1" applyAlignment="1" applyProtection="1">
      <alignment horizontal="left"/>
    </xf>
    <xf numFmtId="39" fontId="34" fillId="0" borderId="47" xfId="1" applyFont="1" applyFill="1" applyBorder="1" applyProtection="1"/>
    <xf numFmtId="41" fontId="35" fillId="3" borderId="48" xfId="0" quotePrefix="1" applyNumberFormat="1" applyFont="1" applyFill="1" applyBorder="1" applyProtection="1">
      <protection locked="0"/>
    </xf>
    <xf numFmtId="41" fontId="35" fillId="3" borderId="48" xfId="0" applyNumberFormat="1" applyFont="1" applyFill="1" applyBorder="1" applyProtection="1">
      <protection locked="0"/>
    </xf>
    <xf numFmtId="4" fontId="37" fillId="10" borderId="0" xfId="0" applyFont="1" applyFill="1"/>
    <xf numFmtId="44" fontId="34" fillId="0" borderId="1" xfId="1" applyNumberFormat="1" applyFont="1" applyFill="1" applyBorder="1" applyProtection="1"/>
    <xf numFmtId="44" fontId="43" fillId="0" borderId="1" xfId="3" applyNumberFormat="1" applyFont="1" applyBorder="1" applyAlignment="1" applyProtection="1">
      <alignment horizontal="center"/>
    </xf>
    <xf numFmtId="164" fontId="34" fillId="0" borderId="34" xfId="0" applyNumberFormat="1" applyFont="1" applyFill="1" applyBorder="1" applyProtection="1"/>
    <xf numFmtId="44" fontId="28" fillId="3" borderId="1" xfId="3" applyNumberFormat="1" applyFont="1" applyFill="1" applyBorder="1" applyProtection="1">
      <protection locked="0"/>
    </xf>
    <xf numFmtId="44" fontId="36" fillId="3" borderId="1" xfId="3" applyNumberFormat="1" applyFont="1" applyFill="1" applyBorder="1" applyProtection="1">
      <protection locked="0"/>
    </xf>
    <xf numFmtId="44" fontId="34" fillId="0" borderId="34" xfId="3" applyNumberFormat="1" applyFont="1" applyBorder="1" applyProtection="1"/>
    <xf numFmtId="164" fontId="34" fillId="0" borderId="17" xfId="0" applyNumberFormat="1" applyFont="1" applyBorder="1" applyProtection="1"/>
    <xf numFmtId="44" fontId="28" fillId="11" borderId="1" xfId="3" applyNumberFormat="1" applyFont="1" applyFill="1" applyBorder="1" applyProtection="1"/>
    <xf numFmtId="44" fontId="36" fillId="11" borderId="1" xfId="3" applyNumberFormat="1" applyFont="1" applyFill="1" applyBorder="1" applyProtection="1"/>
    <xf numFmtId="164" fontId="34" fillId="0" borderId="36" xfId="0" applyNumberFormat="1" applyFont="1" applyBorder="1" applyProtection="1"/>
    <xf numFmtId="164" fontId="34" fillId="0" borderId="22" xfId="0" applyNumberFormat="1" applyFont="1" applyFill="1" applyBorder="1" applyProtection="1"/>
    <xf numFmtId="44" fontId="43" fillId="3" borderId="1" xfId="3" applyNumberFormat="1" applyFont="1" applyFill="1" applyBorder="1" applyAlignment="1" applyProtection="1">
      <alignment horizontal="center"/>
      <protection locked="0"/>
    </xf>
    <xf numFmtId="4" fontId="23" fillId="0" borderId="9" xfId="0" applyFont="1" applyBorder="1"/>
    <xf numFmtId="164" fontId="34" fillId="0" borderId="46" xfId="0" applyNumberFormat="1" applyFont="1" applyFill="1" applyBorder="1" applyProtection="1"/>
    <xf numFmtId="4" fontId="23" fillId="0" borderId="0" xfId="0" applyFont="1"/>
    <xf numFmtId="44" fontId="47" fillId="0" borderId="1" xfId="3" applyNumberFormat="1" applyFont="1" applyFill="1" applyBorder="1" applyAlignment="1" applyProtection="1">
      <alignment horizontal="center"/>
    </xf>
    <xf numFmtId="1" fontId="35" fillId="0" borderId="31" xfId="0" applyNumberFormat="1" applyFont="1" applyFill="1" applyBorder="1" applyProtection="1">
      <protection locked="0"/>
    </xf>
    <xf numFmtId="4" fontId="40" fillId="0" borderId="0" xfId="0" applyFont="1" applyFill="1"/>
    <xf numFmtId="4" fontId="49" fillId="0" borderId="0" xfId="0" applyFont="1" applyFill="1"/>
    <xf numFmtId="15" fontId="27" fillId="0" borderId="1" xfId="0" applyNumberFormat="1" applyFont="1" applyBorder="1" applyAlignment="1" applyProtection="1">
      <alignment horizontal="center"/>
    </xf>
    <xf numFmtId="15" fontId="35" fillId="0" borderId="1" xfId="0" applyNumberFormat="1" applyFont="1" applyFill="1" applyBorder="1" applyAlignment="1" applyProtection="1">
      <alignment horizontal="center"/>
    </xf>
    <xf numFmtId="169" fontId="26" fillId="12" borderId="0" xfId="3" applyFont="1" applyFill="1" applyBorder="1"/>
    <xf numFmtId="169" fontId="47" fillId="0" borderId="0" xfId="3" applyFont="1" applyBorder="1" applyAlignment="1" applyProtection="1">
      <alignment horizontal="center"/>
    </xf>
    <xf numFmtId="164" fontId="47" fillId="0" borderId="0" xfId="0" applyNumberFormat="1" applyFont="1" applyFill="1" applyBorder="1" applyAlignment="1" applyProtection="1">
      <alignment horizontal="center"/>
    </xf>
    <xf numFmtId="2" fontId="54" fillId="0" borderId="0" xfId="0" applyNumberFormat="1" applyFont="1" applyBorder="1" applyAlignment="1" applyProtection="1">
      <alignment horizontal="left"/>
    </xf>
    <xf numFmtId="7" fontId="34" fillId="0" borderId="0" xfId="3" applyNumberFormat="1" applyFont="1" applyBorder="1" applyProtection="1"/>
    <xf numFmtId="15" fontId="27" fillId="0" borderId="1" xfId="0" applyNumberFormat="1" applyFont="1" applyBorder="1" applyAlignment="1">
      <alignment horizontal="center"/>
    </xf>
    <xf numFmtId="44" fontId="37" fillId="0" borderId="1" xfId="0" applyNumberFormat="1" applyFont="1" applyBorder="1" applyAlignment="1" applyProtection="1">
      <alignment horizontal="center"/>
    </xf>
    <xf numFmtId="4" fontId="27" fillId="0" borderId="0" xfId="0" applyFont="1" applyFill="1" applyProtection="1"/>
    <xf numFmtId="15" fontId="26" fillId="0" borderId="0" xfId="3" applyNumberFormat="1" applyFont="1" applyFill="1" applyAlignment="1" applyProtection="1">
      <alignment horizontal="center"/>
    </xf>
    <xf numFmtId="4" fontId="27" fillId="0" borderId="0" xfId="0" applyFont="1" applyFill="1" applyProtection="1">
      <protection locked="0"/>
    </xf>
    <xf numFmtId="0" fontId="25" fillId="4" borderId="17" xfId="0" applyNumberFormat="1" applyFont="1" applyFill="1" applyBorder="1" applyProtection="1"/>
    <xf numFmtId="0" fontId="25" fillId="0" borderId="17" xfId="0" applyNumberFormat="1" applyFont="1" applyFill="1" applyBorder="1" applyProtection="1"/>
    <xf numFmtId="0" fontId="29" fillId="0" borderId="17" xfId="0" applyNumberFormat="1" applyFont="1" applyFill="1" applyBorder="1" applyAlignment="1" applyProtection="1">
      <alignment horizontal="center"/>
    </xf>
    <xf numFmtId="0" fontId="30" fillId="0" borderId="17" xfId="0" applyNumberFormat="1" applyFont="1" applyFill="1" applyBorder="1" applyAlignment="1" applyProtection="1">
      <alignment horizontal="center"/>
    </xf>
    <xf numFmtId="0" fontId="30" fillId="0" borderId="17" xfId="3" applyNumberFormat="1" applyFont="1" applyFill="1" applyBorder="1" applyAlignment="1" applyProtection="1">
      <alignment horizontal="center"/>
    </xf>
    <xf numFmtId="0" fontId="31" fillId="4" borderId="18" xfId="3" applyNumberFormat="1" applyFont="1" applyFill="1" applyBorder="1" applyProtection="1"/>
    <xf numFmtId="0" fontId="25" fillId="4" borderId="0" xfId="0" applyNumberFormat="1" applyFont="1" applyFill="1" applyAlignment="1" applyProtection="1">
      <alignment horizontal="center"/>
    </xf>
    <xf numFmtId="0" fontId="25" fillId="4" borderId="0" xfId="0" applyNumberFormat="1" applyFont="1" applyFill="1" applyProtection="1"/>
    <xf numFmtId="0" fontId="25" fillId="0" borderId="0" xfId="0" applyNumberFormat="1" applyFont="1" applyFill="1" applyProtection="1"/>
    <xf numFmtId="0" fontId="25" fillId="0" borderId="0" xfId="0" applyNumberFormat="1" applyFont="1" applyFill="1" applyAlignment="1" applyProtection="1">
      <alignment horizontal="center"/>
    </xf>
    <xf numFmtId="0" fontId="33" fillId="0" borderId="0" xfId="0" applyNumberFormat="1" applyFont="1" applyFill="1" applyAlignment="1" applyProtection="1">
      <alignment horizontal="center"/>
    </xf>
    <xf numFmtId="0" fontId="33" fillId="0" borderId="0" xfId="0" applyNumberFormat="1" applyFont="1" applyFill="1" applyBorder="1" applyAlignment="1" applyProtection="1">
      <alignment horizontal="center"/>
    </xf>
    <xf numFmtId="0" fontId="31" fillId="4" borderId="20" xfId="3" applyNumberFormat="1" applyFont="1" applyFill="1" applyBorder="1" applyAlignment="1" applyProtection="1">
      <alignment horizontal="center"/>
    </xf>
    <xf numFmtId="41" fontId="35" fillId="3" borderId="38" xfId="0" applyNumberFormat="1" applyFont="1" applyFill="1" applyBorder="1" applyProtection="1">
      <protection locked="0"/>
    </xf>
    <xf numFmtId="41" fontId="35" fillId="3" borderId="1" xfId="1" applyNumberFormat="1" applyFont="1" applyFill="1" applyBorder="1" applyAlignment="1" applyProtection="1">
      <alignment horizontal="center"/>
      <protection locked="0"/>
    </xf>
    <xf numFmtId="41" fontId="35" fillId="3" borderId="15" xfId="1" applyNumberFormat="1" applyFont="1" applyFill="1" applyBorder="1" applyAlignment="1" applyProtection="1">
      <alignment horizontal="center"/>
      <protection locked="0"/>
    </xf>
    <xf numFmtId="164" fontId="34" fillId="5" borderId="38" xfId="0" applyNumberFormat="1" applyFont="1" applyFill="1" applyBorder="1" applyProtection="1"/>
    <xf numFmtId="41" fontId="35" fillId="0" borderId="18" xfId="1" applyNumberFormat="1" applyFont="1" applyFill="1" applyBorder="1" applyAlignment="1" applyProtection="1">
      <alignment horizontal="center"/>
      <protection locked="0"/>
    </xf>
    <xf numFmtId="41" fontId="35" fillId="8" borderId="18" xfId="1" applyNumberFormat="1" applyFont="1" applyFill="1" applyBorder="1" applyAlignment="1" applyProtection="1">
      <alignment horizontal="center"/>
      <protection locked="0"/>
    </xf>
    <xf numFmtId="41" fontId="35" fillId="9" borderId="18" xfId="1" applyNumberFormat="1" applyFont="1" applyFill="1" applyBorder="1" applyAlignment="1" applyProtection="1">
      <alignment horizontal="center"/>
      <protection locked="0"/>
    </xf>
    <xf numFmtId="41" fontId="35" fillId="2" borderId="18" xfId="1" applyNumberFormat="1" applyFont="1" applyFill="1" applyBorder="1" applyAlignment="1" applyProtection="1">
      <alignment horizontal="center"/>
      <protection locked="0"/>
    </xf>
    <xf numFmtId="41" fontId="35" fillId="2" borderId="15" xfId="1" applyNumberFormat="1" applyFont="1" applyFill="1" applyBorder="1" applyAlignment="1" applyProtection="1">
      <alignment horizontal="center"/>
      <protection locked="0"/>
    </xf>
    <xf numFmtId="44" fontId="35" fillId="2" borderId="15" xfId="1" applyNumberFormat="1" applyFont="1" applyFill="1" applyBorder="1" applyAlignment="1" applyProtection="1">
      <alignment horizontal="center"/>
      <protection locked="0"/>
    </xf>
    <xf numFmtId="44" fontId="35" fillId="2" borderId="15" xfId="3" applyNumberFormat="1" applyFont="1" applyFill="1" applyBorder="1" applyAlignment="1" applyProtection="1">
      <alignment horizontal="center"/>
      <protection locked="0"/>
    </xf>
    <xf numFmtId="44" fontId="35" fillId="2" borderId="38" xfId="1" applyNumberFormat="1" applyFont="1" applyFill="1" applyBorder="1" applyAlignment="1" applyProtection="1">
      <alignment horizontal="center"/>
      <protection locked="0"/>
    </xf>
    <xf numFmtId="44" fontId="35" fillId="2" borderId="0" xfId="1" applyNumberFormat="1" applyFont="1" applyFill="1" applyBorder="1" applyAlignment="1" applyProtection="1">
      <alignment horizontal="center"/>
      <protection locked="0"/>
    </xf>
    <xf numFmtId="39" fontId="34" fillId="2" borderId="7" xfId="1" applyFont="1" applyFill="1" applyBorder="1" applyProtection="1"/>
    <xf numFmtId="41" fontId="34" fillId="2" borderId="7" xfId="0" applyNumberFormat="1" applyFont="1" applyFill="1" applyBorder="1" applyProtection="1"/>
    <xf numFmtId="41" fontId="35" fillId="2" borderId="15" xfId="1" applyNumberFormat="1" applyFont="1" applyFill="1" applyBorder="1" applyAlignment="1" applyProtection="1">
      <alignment horizontal="center"/>
    </xf>
    <xf numFmtId="44" fontId="35" fillId="2" borderId="15" xfId="1" applyNumberFormat="1" applyFont="1" applyFill="1" applyBorder="1" applyAlignment="1" applyProtection="1">
      <alignment horizontal="center"/>
    </xf>
    <xf numFmtId="44" fontId="35" fillId="2" borderId="15" xfId="3" applyNumberFormat="1" applyFont="1" applyFill="1" applyBorder="1" applyAlignment="1" applyProtection="1">
      <alignment horizontal="center"/>
    </xf>
    <xf numFmtId="44" fontId="35" fillId="2" borderId="38" xfId="1" applyNumberFormat="1" applyFont="1" applyFill="1" applyBorder="1" applyAlignment="1" applyProtection="1">
      <alignment horizontal="center"/>
    </xf>
    <xf numFmtId="44" fontId="35" fillId="2" borderId="0" xfId="1" applyNumberFormat="1" applyFont="1" applyFill="1" applyBorder="1" applyAlignment="1" applyProtection="1">
      <alignment horizontal="center"/>
    </xf>
    <xf numFmtId="166" fontId="35" fillId="2" borderId="1" xfId="0" applyNumberFormat="1" applyFont="1" applyFill="1" applyBorder="1" applyProtection="1"/>
    <xf numFmtId="4" fontId="37" fillId="12" borderId="0" xfId="0" applyFont="1" applyFill="1" applyBorder="1"/>
    <xf numFmtId="0" fontId="25" fillId="4" borderId="16" xfId="0" applyNumberFormat="1" applyFont="1" applyFill="1" applyBorder="1" applyAlignment="1" applyProtection="1">
      <alignment horizontal="left"/>
    </xf>
    <xf numFmtId="0" fontId="25" fillId="4" borderId="19" xfId="0" applyNumberFormat="1" applyFont="1" applyFill="1" applyBorder="1" applyAlignment="1" applyProtection="1">
      <alignment horizontal="left"/>
    </xf>
    <xf numFmtId="164" fontId="34" fillId="5" borderId="34" xfId="0" applyNumberFormat="1" applyFont="1" applyFill="1" applyBorder="1" applyProtection="1"/>
    <xf numFmtId="164" fontId="35" fillId="0" borderId="1" xfId="0" applyNumberFormat="1" applyFont="1" applyFill="1" applyBorder="1" applyProtection="1">
      <protection locked="0"/>
    </xf>
    <xf numFmtId="164" fontId="35" fillId="0" borderId="22" xfId="0" applyNumberFormat="1" applyFont="1" applyFill="1" applyBorder="1" applyProtection="1">
      <protection locked="0"/>
    </xf>
    <xf numFmtId="164" fontId="35" fillId="0" borderId="34" xfId="0" applyNumberFormat="1" applyFont="1" applyFill="1" applyBorder="1" applyProtection="1">
      <protection locked="0"/>
    </xf>
    <xf numFmtId="164" fontId="35" fillId="0" borderId="46" xfId="0" applyNumberFormat="1" applyFont="1" applyFill="1" applyBorder="1" applyProtection="1">
      <protection locked="0"/>
    </xf>
    <xf numFmtId="1" fontId="35" fillId="0" borderId="49" xfId="0" applyNumberFormat="1" applyFont="1" applyFill="1" applyBorder="1" applyProtection="1">
      <protection locked="0"/>
    </xf>
    <xf numFmtId="1" fontId="35" fillId="0" borderId="1" xfId="0" applyNumberFormat="1" applyFont="1" applyFill="1" applyBorder="1" applyProtection="1">
      <protection locked="0"/>
    </xf>
    <xf numFmtId="164" fontId="35" fillId="0" borderId="9" xfId="0" applyNumberFormat="1" applyFont="1" applyFill="1" applyBorder="1" applyProtection="1">
      <protection locked="0"/>
    </xf>
    <xf numFmtId="164" fontId="23" fillId="0" borderId="0" xfId="0" applyNumberFormat="1" applyFont="1" applyFill="1" applyAlignment="1" applyProtection="1"/>
    <xf numFmtId="164" fontId="34" fillId="2" borderId="21" xfId="0" applyNumberFormat="1" applyFont="1" applyFill="1" applyBorder="1" applyAlignment="1" applyProtection="1">
      <alignment horizontal="left"/>
    </xf>
    <xf numFmtId="164" fontId="34" fillId="2" borderId="22" xfId="0" applyNumberFormat="1" applyFont="1" applyFill="1" applyBorder="1" applyAlignment="1" applyProtection="1">
      <alignment horizontal="left"/>
    </xf>
    <xf numFmtId="164" fontId="34" fillId="2" borderId="23" xfId="0" applyNumberFormat="1" applyFont="1" applyFill="1" applyBorder="1" applyProtection="1"/>
    <xf numFmtId="39" fontId="34" fillId="2" borderId="23" xfId="1" applyFont="1" applyFill="1" applyBorder="1" applyProtection="1"/>
    <xf numFmtId="1" fontId="35" fillId="2" borderId="23" xfId="0" applyNumberFormat="1" applyFont="1" applyFill="1" applyBorder="1" applyProtection="1">
      <protection locked="0"/>
    </xf>
    <xf numFmtId="1" fontId="35" fillId="2" borderId="23" xfId="1" applyNumberFormat="1" applyFont="1" applyFill="1" applyBorder="1" applyAlignment="1" applyProtection="1">
      <alignment horizontal="center"/>
      <protection locked="0"/>
    </xf>
    <xf numFmtId="43" fontId="35" fillId="2" borderId="23" xfId="1" applyNumberFormat="1" applyFont="1" applyFill="1" applyBorder="1" applyAlignment="1" applyProtection="1">
      <alignment horizontal="center"/>
      <protection locked="0"/>
    </xf>
    <xf numFmtId="43" fontId="35" fillId="2" borderId="23" xfId="3" applyNumberFormat="1" applyFont="1" applyFill="1" applyBorder="1" applyAlignment="1" applyProtection="1">
      <alignment horizontal="center"/>
      <protection locked="0"/>
    </xf>
    <xf numFmtId="43" fontId="34" fillId="2" borderId="23" xfId="1" applyNumberFormat="1" applyFont="1" applyFill="1" applyBorder="1" applyProtection="1"/>
    <xf numFmtId="170" fontId="35" fillId="3" borderId="15" xfId="3" applyNumberFormat="1" applyFont="1" applyFill="1" applyBorder="1" applyProtection="1">
      <protection locked="0"/>
    </xf>
    <xf numFmtId="170" fontId="34" fillId="3" borderId="15" xfId="3" applyNumberFormat="1" applyFont="1" applyFill="1" applyBorder="1" applyProtection="1">
      <protection locked="0"/>
    </xf>
    <xf numFmtId="43" fontId="35" fillId="0" borderId="23" xfId="1" applyNumberFormat="1" applyFont="1" applyFill="1" applyBorder="1" applyAlignment="1" applyProtection="1">
      <alignment horizontal="center"/>
      <protection locked="0"/>
    </xf>
    <xf numFmtId="43" fontId="34" fillId="0" borderId="23" xfId="1" applyNumberFormat="1" applyFont="1" applyBorder="1" applyProtection="1"/>
    <xf numFmtId="164" fontId="34" fillId="0" borderId="9" xfId="0" applyNumberFormat="1" applyFont="1" applyBorder="1" applyAlignment="1" applyProtection="1">
      <alignment horizontal="left"/>
    </xf>
    <xf numFmtId="1" fontId="35" fillId="2" borderId="23" xfId="1" applyNumberFormat="1" applyFont="1" applyFill="1" applyBorder="1" applyAlignment="1" applyProtection="1">
      <alignment horizontal="center"/>
    </xf>
    <xf numFmtId="43" fontId="35" fillId="2" borderId="23" xfId="1" applyNumberFormat="1" applyFont="1" applyFill="1" applyBorder="1" applyAlignment="1" applyProtection="1">
      <alignment horizontal="center"/>
    </xf>
    <xf numFmtId="43" fontId="35" fillId="2" borderId="23" xfId="3" applyNumberFormat="1" applyFont="1" applyFill="1" applyBorder="1" applyAlignment="1" applyProtection="1">
      <alignment horizontal="center"/>
    </xf>
    <xf numFmtId="1" fontId="35" fillId="3" borderId="15" xfId="0" quotePrefix="1" applyNumberFormat="1" applyFont="1" applyFill="1" applyBorder="1" applyProtection="1">
      <protection locked="0"/>
    </xf>
    <xf numFmtId="1" fontId="35" fillId="3" borderId="15" xfId="0" applyNumberFormat="1" applyFont="1" applyFill="1" applyBorder="1" applyProtection="1">
      <protection locked="0"/>
    </xf>
    <xf numFmtId="1" fontId="35" fillId="3" borderId="23" xfId="1" applyNumberFormat="1" applyFont="1" applyFill="1" applyBorder="1" applyAlignment="1" applyProtection="1">
      <alignment horizontal="center"/>
      <protection locked="0"/>
    </xf>
    <xf numFmtId="43" fontId="35" fillId="0" borderId="23" xfId="1" applyNumberFormat="1" applyFont="1" applyFill="1" applyBorder="1" applyAlignment="1" applyProtection="1">
      <alignment horizontal="center"/>
    </xf>
    <xf numFmtId="43" fontId="35" fillId="0" borderId="23" xfId="3" applyNumberFormat="1" applyFont="1" applyFill="1" applyBorder="1" applyAlignment="1" applyProtection="1">
      <alignment horizontal="center"/>
    </xf>
    <xf numFmtId="1" fontId="35" fillId="3" borderId="18" xfId="1" applyNumberFormat="1" applyFont="1" applyFill="1" applyBorder="1" applyAlignment="1" applyProtection="1">
      <alignment horizontal="center"/>
      <protection locked="0"/>
    </xf>
    <xf numFmtId="1" fontId="35" fillId="3" borderId="38" xfId="0" applyNumberFormat="1" applyFont="1" applyFill="1" applyBorder="1" applyProtection="1">
      <protection locked="0"/>
    </xf>
    <xf numFmtId="1" fontId="35" fillId="3" borderId="1" xfId="1" applyNumberFormat="1" applyFont="1" applyFill="1" applyBorder="1" applyAlignment="1" applyProtection="1">
      <alignment horizontal="center"/>
      <protection locked="0"/>
    </xf>
    <xf numFmtId="1" fontId="35" fillId="3" borderId="15" xfId="1" applyNumberFormat="1" applyFont="1" applyFill="1" applyBorder="1" applyAlignment="1" applyProtection="1">
      <alignment horizontal="center"/>
      <protection locked="0"/>
    </xf>
    <xf numFmtId="43" fontId="35" fillId="3" borderId="23" xfId="1" applyNumberFormat="1" applyFont="1" applyFill="1" applyBorder="1" applyAlignment="1" applyProtection="1">
      <alignment horizontal="center"/>
      <protection locked="0"/>
    </xf>
    <xf numFmtId="43" fontId="35" fillId="3" borderId="23" xfId="3" applyNumberFormat="1" applyFont="1" applyFill="1" applyBorder="1" applyAlignment="1" applyProtection="1">
      <alignment horizontal="center"/>
      <protection locked="0"/>
    </xf>
    <xf numFmtId="1" fontId="35" fillId="3" borderId="20" xfId="0" applyNumberFormat="1" applyFont="1" applyFill="1" applyBorder="1" applyProtection="1">
      <protection locked="0"/>
    </xf>
    <xf numFmtId="43" fontId="34" fillId="0" borderId="23" xfId="3" applyNumberFormat="1" applyFont="1" applyBorder="1" applyProtection="1"/>
    <xf numFmtId="43" fontId="35" fillId="0" borderId="23" xfId="3" applyNumberFormat="1" applyFont="1" applyFill="1" applyBorder="1" applyAlignment="1" applyProtection="1">
      <alignment horizontal="center"/>
      <protection locked="0"/>
    </xf>
    <xf numFmtId="1" fontId="37" fillId="3" borderId="15" xfId="0" applyNumberFormat="1" applyFont="1" applyFill="1" applyBorder="1" applyProtection="1">
      <protection locked="0"/>
    </xf>
    <xf numFmtId="166" fontId="35" fillId="0" borderId="15" xfId="0" applyNumberFormat="1" applyFont="1" applyFill="1" applyBorder="1" applyProtection="1"/>
    <xf numFmtId="1" fontId="35" fillId="0" borderId="23" xfId="1" applyNumberFormat="1" applyFont="1" applyFill="1" applyBorder="1" applyAlignment="1" applyProtection="1">
      <alignment horizontal="center"/>
    </xf>
    <xf numFmtId="1" fontId="35" fillId="7" borderId="15" xfId="0" applyNumberFormat="1" applyFont="1" applyFill="1" applyBorder="1" applyProtection="1">
      <protection locked="0"/>
    </xf>
    <xf numFmtId="1" fontId="35" fillId="0" borderId="23" xfId="1" applyNumberFormat="1" applyFont="1" applyFill="1" applyBorder="1" applyAlignment="1" applyProtection="1">
      <alignment horizontal="center"/>
      <protection locked="0"/>
    </xf>
    <xf numFmtId="1" fontId="35" fillId="8" borderId="23" xfId="1" applyNumberFormat="1" applyFont="1" applyFill="1" applyBorder="1" applyAlignment="1" applyProtection="1">
      <alignment horizontal="center"/>
      <protection locked="0"/>
    </xf>
    <xf numFmtId="1" fontId="35" fillId="9" borderId="23" xfId="1" applyNumberFormat="1" applyFont="1" applyFill="1" applyBorder="1" applyAlignment="1" applyProtection="1">
      <alignment horizontal="center"/>
      <protection locked="0"/>
    </xf>
    <xf numFmtId="43" fontId="35" fillId="7" borderId="23" xfId="1" applyNumberFormat="1" applyFont="1" applyFill="1" applyBorder="1" applyAlignment="1" applyProtection="1">
      <alignment horizontal="center"/>
      <protection locked="0"/>
    </xf>
    <xf numFmtId="43" fontId="35" fillId="0" borderId="23" xfId="3" applyNumberFormat="1" applyFont="1" applyBorder="1" applyAlignment="1" applyProtection="1">
      <alignment horizontal="center"/>
      <protection locked="0"/>
    </xf>
    <xf numFmtId="43" fontId="35" fillId="8" borderId="23" xfId="1" applyNumberFormat="1" applyFont="1" applyFill="1" applyBorder="1" applyAlignment="1" applyProtection="1">
      <alignment horizontal="center"/>
      <protection locked="0"/>
    </xf>
    <xf numFmtId="43" fontId="35" fillId="9" borderId="23" xfId="1" applyNumberFormat="1" applyFont="1" applyFill="1" applyBorder="1" applyAlignment="1" applyProtection="1">
      <alignment horizontal="center"/>
      <protection locked="0"/>
    </xf>
    <xf numFmtId="1" fontId="35" fillId="7" borderId="15" xfId="0" quotePrefix="1" applyNumberFormat="1" applyFont="1" applyFill="1" applyBorder="1" applyProtection="1">
      <protection locked="0"/>
    </xf>
    <xf numFmtId="1" fontId="35" fillId="0" borderId="18" xfId="1" applyNumberFormat="1" applyFont="1" applyFill="1" applyBorder="1" applyAlignment="1" applyProtection="1">
      <alignment horizontal="center"/>
      <protection locked="0"/>
    </xf>
    <xf numFmtId="1" fontId="35" fillId="8" borderId="18" xfId="1" applyNumberFormat="1" applyFont="1" applyFill="1" applyBorder="1" applyAlignment="1" applyProtection="1">
      <alignment horizontal="center"/>
      <protection locked="0"/>
    </xf>
    <xf numFmtId="1" fontId="35" fillId="9" borderId="18" xfId="1" applyNumberFormat="1" applyFont="1" applyFill="1" applyBorder="1" applyAlignment="1" applyProtection="1">
      <alignment horizontal="center"/>
      <protection locked="0"/>
    </xf>
    <xf numFmtId="1" fontId="35" fillId="2" borderId="18" xfId="1" applyNumberFormat="1" applyFont="1" applyFill="1" applyBorder="1" applyAlignment="1" applyProtection="1">
      <alignment horizontal="center"/>
      <protection locked="0"/>
    </xf>
    <xf numFmtId="1" fontId="35" fillId="2" borderId="0" xfId="0" applyNumberFormat="1" applyFont="1" applyFill="1" applyBorder="1" applyProtection="1">
      <protection locked="0"/>
    </xf>
    <xf numFmtId="1" fontId="35" fillId="2" borderId="15" xfId="1" applyNumberFormat="1" applyFont="1" applyFill="1" applyBorder="1" applyAlignment="1" applyProtection="1">
      <alignment horizontal="center"/>
      <protection locked="0"/>
    </xf>
    <xf numFmtId="43" fontId="35" fillId="2" borderId="15" xfId="1" applyNumberFormat="1" applyFont="1" applyFill="1" applyBorder="1" applyAlignment="1" applyProtection="1">
      <alignment horizontal="center"/>
      <protection locked="0"/>
    </xf>
    <xf numFmtId="43" fontId="35" fillId="2" borderId="15" xfId="3" applyNumberFormat="1" applyFont="1" applyFill="1" applyBorder="1" applyAlignment="1" applyProtection="1">
      <alignment horizontal="center"/>
      <protection locked="0"/>
    </xf>
    <xf numFmtId="43" fontId="35" fillId="2" borderId="38" xfId="1" applyNumberFormat="1" applyFont="1" applyFill="1" applyBorder="1" applyAlignment="1" applyProtection="1">
      <alignment horizontal="center"/>
      <protection locked="0"/>
    </xf>
    <xf numFmtId="43" fontId="35" fillId="2" borderId="0" xfId="1" applyNumberFormat="1" applyFont="1" applyFill="1" applyBorder="1" applyAlignment="1" applyProtection="1">
      <alignment horizontal="center"/>
      <protection locked="0"/>
    </xf>
    <xf numFmtId="43" fontId="34" fillId="2" borderId="18" xfId="3" applyNumberFormat="1" applyFont="1" applyFill="1" applyBorder="1" applyProtection="1"/>
    <xf numFmtId="164" fontId="34" fillId="2" borderId="7" xfId="0" applyNumberFormat="1" applyFont="1" applyFill="1" applyBorder="1" applyProtection="1"/>
    <xf numFmtId="1" fontId="35" fillId="2" borderId="15" xfId="1" applyNumberFormat="1" applyFont="1" applyFill="1" applyBorder="1" applyAlignment="1" applyProtection="1">
      <alignment horizontal="center"/>
    </xf>
    <xf numFmtId="43" fontId="35" fillId="2" borderId="15" xfId="1" applyNumberFormat="1" applyFont="1" applyFill="1" applyBorder="1" applyAlignment="1" applyProtection="1">
      <alignment horizontal="center"/>
    </xf>
    <xf numFmtId="43" fontId="35" fillId="2" borderId="15" xfId="3" applyNumberFormat="1" applyFont="1" applyFill="1" applyBorder="1" applyAlignment="1" applyProtection="1">
      <alignment horizontal="center"/>
    </xf>
    <xf numFmtId="43" fontId="35" fillId="2" borderId="38" xfId="1" applyNumberFormat="1" applyFont="1" applyFill="1" applyBorder="1" applyAlignment="1" applyProtection="1">
      <alignment horizontal="center"/>
    </xf>
    <xf numFmtId="43" fontId="35" fillId="2" borderId="0" xfId="1" applyNumberFormat="1" applyFont="1" applyFill="1" applyBorder="1" applyAlignment="1" applyProtection="1">
      <alignment horizontal="center"/>
    </xf>
    <xf numFmtId="43" fontId="34" fillId="2" borderId="28" xfId="3" applyNumberFormat="1" applyFont="1" applyFill="1" applyBorder="1" applyProtection="1"/>
    <xf numFmtId="43" fontId="35" fillId="2" borderId="27" xfId="1" applyNumberFormat="1" applyFont="1" applyFill="1" applyBorder="1" applyAlignment="1" applyProtection="1">
      <alignment horizontal="center"/>
      <protection locked="0"/>
    </xf>
    <xf numFmtId="43" fontId="35" fillId="2" borderId="17" xfId="1" applyNumberFormat="1" applyFont="1" applyFill="1" applyBorder="1" applyAlignment="1" applyProtection="1">
      <alignment horizontal="center"/>
      <protection locked="0"/>
    </xf>
    <xf numFmtId="1" fontId="35" fillId="3" borderId="48" xfId="0" applyNumberFormat="1" applyFont="1" applyFill="1" applyBorder="1" applyProtection="1">
      <protection locked="0"/>
    </xf>
    <xf numFmtId="1" fontId="34" fillId="3" borderId="1" xfId="0" applyNumberFormat="1" applyFont="1" applyFill="1" applyBorder="1" applyProtection="1">
      <protection locked="0"/>
    </xf>
    <xf numFmtId="1" fontId="39" fillId="3" borderId="1" xfId="0" applyNumberFormat="1" applyFont="1" applyFill="1" applyBorder="1" applyProtection="1">
      <protection locked="0"/>
    </xf>
    <xf numFmtId="4" fontId="27" fillId="10" borderId="0" xfId="0" applyFont="1" applyFill="1" applyBorder="1"/>
    <xf numFmtId="1" fontId="34" fillId="3" borderId="7" xfId="0" applyNumberFormat="1" applyFont="1" applyFill="1" applyBorder="1" applyProtection="1">
      <protection locked="0"/>
    </xf>
    <xf numFmtId="1" fontId="34" fillId="3" borderId="29" xfId="0" applyNumberFormat="1" applyFont="1" applyFill="1" applyBorder="1" applyProtection="1">
      <protection locked="0"/>
    </xf>
    <xf numFmtId="1" fontId="39" fillId="3" borderId="5" xfId="0" applyNumberFormat="1" applyFont="1" applyFill="1" applyBorder="1" applyProtection="1">
      <protection locked="0"/>
    </xf>
    <xf numFmtId="43" fontId="35" fillId="2" borderId="27" xfId="1" applyNumberFormat="1" applyFont="1" applyFill="1" applyBorder="1" applyAlignment="1" applyProtection="1">
      <alignment horizontal="center"/>
    </xf>
    <xf numFmtId="43" fontId="35" fillId="2" borderId="17" xfId="1" applyNumberFormat="1" applyFont="1" applyFill="1" applyBorder="1" applyAlignment="1" applyProtection="1">
      <alignment horizontal="center"/>
    </xf>
    <xf numFmtId="1" fontId="34" fillId="0" borderId="5" xfId="0" applyNumberFormat="1" applyFont="1" applyFill="1" applyBorder="1" applyProtection="1"/>
    <xf numFmtId="1" fontId="39" fillId="0" borderId="5" xfId="0" applyNumberFormat="1" applyFont="1" applyFill="1" applyBorder="1" applyProtection="1"/>
    <xf numFmtId="1" fontId="35" fillId="0" borderId="5" xfId="1" applyNumberFormat="1" applyFont="1" applyFill="1" applyBorder="1" applyAlignment="1" applyProtection="1">
      <alignment horizontal="center"/>
    </xf>
    <xf numFmtId="1" fontId="41" fillId="0" borderId="5" xfId="0" applyNumberFormat="1" applyFont="1" applyFill="1" applyBorder="1" applyAlignment="1" applyProtection="1">
      <alignment horizontal="center"/>
    </xf>
    <xf numFmtId="1" fontId="41" fillId="0" borderId="30" xfId="0" applyNumberFormat="1" applyFont="1" applyFill="1" applyBorder="1" applyAlignment="1" applyProtection="1">
      <alignment horizontal="center"/>
    </xf>
    <xf numFmtId="43" fontId="34" fillId="0" borderId="30" xfId="0" applyNumberFormat="1" applyFont="1" applyFill="1" applyBorder="1" applyProtection="1"/>
    <xf numFmtId="43" fontId="21" fillId="0" borderId="32" xfId="0" applyNumberFormat="1" applyFont="1" applyFill="1" applyBorder="1"/>
    <xf numFmtId="43" fontId="34" fillId="0" borderId="31" xfId="1" applyNumberFormat="1" applyFont="1" applyFill="1" applyBorder="1" applyProtection="1"/>
    <xf numFmtId="43" fontId="34" fillId="0" borderId="33" xfId="3" applyNumberFormat="1" applyFont="1" applyBorder="1" applyProtection="1"/>
    <xf numFmtId="1" fontId="39" fillId="0" borderId="1" xfId="0" applyNumberFormat="1" applyFont="1" applyFill="1" applyBorder="1" applyProtection="1"/>
    <xf numFmtId="1" fontId="35" fillId="0" borderId="1" xfId="1" applyNumberFormat="1" applyFont="1" applyFill="1" applyBorder="1" applyAlignment="1" applyProtection="1">
      <alignment horizontal="center"/>
    </xf>
    <xf numFmtId="1" fontId="41" fillId="0" borderId="1" xfId="0" applyNumberFormat="1" applyFont="1" applyFill="1" applyBorder="1" applyAlignment="1" applyProtection="1">
      <alignment horizontal="center"/>
    </xf>
    <xf numFmtId="43" fontId="34" fillId="0" borderId="1" xfId="3" applyNumberFormat="1" applyFont="1" applyFill="1" applyBorder="1" applyProtection="1"/>
    <xf numFmtId="43" fontId="34" fillId="0" borderId="0" xfId="0" applyNumberFormat="1" applyFont="1" applyFill="1" applyBorder="1" applyProtection="1"/>
    <xf numFmtId="43" fontId="34" fillId="0" borderId="0" xfId="1" applyNumberFormat="1" applyFont="1" applyFill="1" applyBorder="1" applyProtection="1"/>
    <xf numFmtId="43" fontId="21" fillId="0" borderId="0" xfId="0" applyNumberFormat="1" applyFont="1" applyFill="1" applyBorder="1"/>
    <xf numFmtId="43" fontId="34" fillId="0" borderId="0" xfId="3" applyNumberFormat="1" applyFont="1" applyFill="1" applyBorder="1" applyProtection="1"/>
    <xf numFmtId="164" fontId="35" fillId="0" borderId="7" xfId="0" applyNumberFormat="1" applyFont="1" applyFill="1" applyBorder="1" applyProtection="1">
      <protection locked="0"/>
    </xf>
    <xf numFmtId="43" fontId="43" fillId="0" borderId="1" xfId="3" applyNumberFormat="1" applyFont="1" applyBorder="1" applyAlignment="1" applyProtection="1">
      <alignment horizontal="center"/>
    </xf>
    <xf numFmtId="43" fontId="34" fillId="0" borderId="9" xfId="3" applyNumberFormat="1" applyFont="1" applyFill="1" applyBorder="1" applyProtection="1"/>
    <xf numFmtId="43" fontId="28" fillId="3" borderId="1" xfId="3" applyNumberFormat="1" applyFont="1" applyFill="1" applyBorder="1" applyProtection="1">
      <protection locked="0"/>
    </xf>
    <xf numFmtId="43" fontId="36" fillId="3" borderId="1" xfId="3" applyNumberFormat="1" applyFont="1" applyFill="1" applyBorder="1" applyProtection="1">
      <protection locked="0"/>
    </xf>
    <xf numFmtId="43" fontId="34" fillId="0" borderId="34" xfId="3" applyNumberFormat="1" applyFont="1" applyBorder="1" applyProtection="1"/>
    <xf numFmtId="43" fontId="28" fillId="11" borderId="1" xfId="3" applyNumberFormat="1" applyFont="1" applyFill="1" applyBorder="1" applyProtection="1"/>
    <xf numFmtId="43" fontId="36" fillId="11" borderId="1" xfId="3" applyNumberFormat="1" applyFont="1" applyFill="1" applyBorder="1" applyProtection="1"/>
    <xf numFmtId="43" fontId="43" fillId="3" borderId="1" xfId="3" applyNumberFormat="1" applyFont="1" applyFill="1" applyBorder="1" applyAlignment="1" applyProtection="1">
      <alignment horizontal="center"/>
      <protection locked="0"/>
    </xf>
    <xf numFmtId="43" fontId="34" fillId="0" borderId="38" xfId="3" applyNumberFormat="1" applyFont="1" applyBorder="1" applyProtection="1"/>
    <xf numFmtId="43" fontId="43" fillId="0" borderId="1" xfId="3" applyNumberFormat="1" applyFont="1" applyFill="1" applyBorder="1" applyAlignment="1" applyProtection="1">
      <alignment horizontal="center"/>
    </xf>
    <xf numFmtId="43" fontId="41" fillId="0" borderId="1" xfId="3" applyNumberFormat="1" applyFont="1" applyBorder="1" applyAlignment="1" applyProtection="1">
      <alignment horizontal="center"/>
    </xf>
    <xf numFmtId="43" fontId="41" fillId="0" borderId="0" xfId="0" applyNumberFormat="1" applyFont="1" applyBorder="1" applyAlignment="1" applyProtection="1">
      <alignment horizontal="center"/>
    </xf>
    <xf numFmtId="43" fontId="47" fillId="0" borderId="0" xfId="3" applyNumberFormat="1" applyFont="1" applyBorder="1" applyAlignment="1" applyProtection="1">
      <alignment horizontal="center"/>
    </xf>
    <xf numFmtId="43" fontId="47" fillId="0" borderId="0" xfId="0" applyNumberFormat="1" applyFont="1" applyFill="1" applyBorder="1" applyAlignment="1" applyProtection="1">
      <alignment horizontal="center"/>
    </xf>
    <xf numFmtId="43" fontId="54" fillId="0" borderId="0" xfId="0" applyNumberFormat="1" applyFont="1" applyBorder="1" applyAlignment="1" applyProtection="1">
      <alignment horizontal="left"/>
    </xf>
    <xf numFmtId="43" fontId="34" fillId="0" borderId="0" xfId="3" applyNumberFormat="1" applyFont="1" applyBorder="1" applyProtection="1"/>
    <xf numFmtId="43" fontId="37" fillId="0" borderId="0" xfId="0" applyNumberFormat="1" applyFont="1" applyFill="1"/>
    <xf numFmtId="43" fontId="35" fillId="0" borderId="0" xfId="0" applyNumberFormat="1" applyFont="1" applyFill="1"/>
    <xf numFmtId="43" fontId="27" fillId="0" borderId="0" xfId="0" applyNumberFormat="1" applyFont="1"/>
    <xf numFmtId="43" fontId="32" fillId="0" borderId="0" xfId="0" applyNumberFormat="1" applyFont="1"/>
    <xf numFmtId="166" fontId="49" fillId="0" borderId="25" xfId="0" applyNumberFormat="1" applyFont="1" applyFill="1" applyBorder="1" applyAlignment="1" applyProtection="1">
      <alignment horizontal="center"/>
    </xf>
    <xf numFmtId="166" fontId="53" fillId="0" borderId="30" xfId="0" applyNumberFormat="1" applyFont="1" applyBorder="1" applyAlignment="1" applyProtection="1">
      <alignment horizontal="center"/>
    </xf>
    <xf numFmtId="43" fontId="49" fillId="0" borderId="1" xfId="0" applyNumberFormat="1" applyFont="1" applyFill="1" applyBorder="1" applyAlignment="1" applyProtection="1">
      <alignment horizontal="center"/>
    </xf>
    <xf numFmtId="43" fontId="53" fillId="0" borderId="1" xfId="0" applyNumberFormat="1" applyFont="1" applyBorder="1" applyAlignment="1" applyProtection="1">
      <alignment horizontal="center"/>
    </xf>
    <xf numFmtId="43" fontId="27" fillId="0" borderId="0" xfId="0" applyNumberFormat="1" applyFont="1" applyFill="1"/>
    <xf numFmtId="43" fontId="53" fillId="0" borderId="0" xfId="0" applyNumberFormat="1" applyFont="1" applyFill="1" applyBorder="1" applyAlignment="1" applyProtection="1">
      <alignment horizontal="center"/>
    </xf>
    <xf numFmtId="43" fontId="53" fillId="0" borderId="0" xfId="0" applyNumberFormat="1" applyFont="1" applyBorder="1" applyAlignment="1" applyProtection="1">
      <alignment horizontal="center"/>
    </xf>
    <xf numFmtId="166" fontId="53" fillId="0" borderId="0" xfId="0" applyNumberFormat="1" applyFont="1" applyBorder="1" applyAlignment="1" applyProtection="1">
      <alignment horizontal="center"/>
    </xf>
    <xf numFmtId="43" fontId="37" fillId="0" borderId="1" xfId="0" applyNumberFormat="1" applyFont="1" applyBorder="1" applyAlignment="1" applyProtection="1"/>
    <xf numFmtId="43" fontId="27" fillId="0" borderId="0" xfId="0" applyNumberFormat="1" applyFont="1" applyFill="1" applyProtection="1">
      <protection locked="0"/>
    </xf>
    <xf numFmtId="8" fontId="37" fillId="3" borderId="1" xfId="0" applyNumberFormat="1" applyFont="1" applyFill="1" applyBorder="1" applyAlignment="1" applyProtection="1">
      <protection locked="0"/>
    </xf>
    <xf numFmtId="43" fontId="37" fillId="0" borderId="0" xfId="0" applyNumberFormat="1" applyFont="1" applyFill="1" applyBorder="1" applyAlignment="1" applyProtection="1">
      <protection locked="0"/>
    </xf>
    <xf numFmtId="43" fontId="27" fillId="0" borderId="0" xfId="0" applyNumberFormat="1" applyFont="1" applyFill="1" applyBorder="1" applyAlignment="1" applyProtection="1">
      <protection locked="0"/>
    </xf>
    <xf numFmtId="4" fontId="27" fillId="0" borderId="0" xfId="0" applyFont="1" applyFill="1" applyBorder="1" applyAlignment="1" applyProtection="1">
      <protection locked="0"/>
    </xf>
    <xf numFmtId="43" fontId="27" fillId="0" borderId="1" xfId="0" applyNumberFormat="1" applyFont="1" applyBorder="1"/>
    <xf numFmtId="43" fontId="27" fillId="0" borderId="1" xfId="0" applyNumberFormat="1" applyFont="1" applyBorder="1" applyProtection="1">
      <protection locked="0"/>
    </xf>
    <xf numFmtId="43" fontId="27" fillId="0" borderId="0" xfId="3" applyNumberFormat="1" applyFont="1"/>
    <xf numFmtId="43" fontId="26" fillId="0" borderId="0" xfId="3" applyNumberFormat="1" applyFont="1" applyFill="1"/>
    <xf numFmtId="43" fontId="26" fillId="0" borderId="0" xfId="3" applyNumberFormat="1" applyFont="1" applyFill="1" applyBorder="1"/>
    <xf numFmtId="43" fontId="26" fillId="0" borderId="0" xfId="3" applyNumberFormat="1" applyFont="1"/>
    <xf numFmtId="43" fontId="27" fillId="12" borderId="0" xfId="3" applyNumberFormat="1" applyFont="1" applyFill="1"/>
    <xf numFmtId="43" fontId="26" fillId="12" borderId="0" xfId="3" applyNumberFormat="1" applyFont="1" applyFill="1"/>
    <xf numFmtId="164" fontId="23" fillId="3" borderId="0" xfId="0" applyNumberFormat="1" applyFont="1" applyFill="1" applyAlignment="1" applyProtection="1"/>
    <xf numFmtId="166" fontId="37" fillId="2" borderId="15" xfId="0" applyNumberFormat="1" applyFont="1" applyFill="1" applyBorder="1" applyProtection="1">
      <protection locked="0"/>
    </xf>
    <xf numFmtId="166" fontId="35" fillId="2" borderId="15" xfId="0" applyNumberFormat="1" applyFont="1" applyFill="1" applyBorder="1" applyProtection="1">
      <protection locked="0"/>
    </xf>
    <xf numFmtId="164" fontId="22" fillId="0" borderId="0" xfId="0" applyNumberFormat="1" applyFont="1" applyFill="1" applyAlignment="1" applyProtection="1">
      <alignment horizontal="center"/>
    </xf>
    <xf numFmtId="1" fontId="35" fillId="3" borderId="41" xfId="0" applyNumberFormat="1" applyFont="1" applyFill="1" applyBorder="1" applyProtection="1">
      <protection locked="0"/>
    </xf>
    <xf numFmtId="1" fontId="34" fillId="0" borderId="1" xfId="0" applyNumberFormat="1" applyFont="1" applyFill="1" applyBorder="1" applyProtection="1">
      <protection locked="0"/>
    </xf>
    <xf numFmtId="166" fontId="53" fillId="0" borderId="5" xfId="0" applyNumberFormat="1" applyFont="1" applyBorder="1" applyAlignment="1" applyProtection="1">
      <alignment horizontal="center"/>
    </xf>
    <xf numFmtId="169" fontId="26" fillId="0" borderId="0" xfId="3" applyFont="1" applyFill="1" applyBorder="1"/>
    <xf numFmtId="49" fontId="55" fillId="0" borderId="0" xfId="8" applyFont="1"/>
    <xf numFmtId="49" fontId="42" fillId="0" borderId="0" xfId="8" applyFont="1"/>
    <xf numFmtId="172" fontId="56" fillId="0" borderId="9" xfId="8" applyNumberFormat="1" applyFont="1" applyBorder="1" applyAlignment="1">
      <alignment horizontal="center"/>
    </xf>
    <xf numFmtId="49" fontId="37" fillId="0" borderId="0" xfId="8" applyFont="1"/>
    <xf numFmtId="49" fontId="42" fillId="0" borderId="0" xfId="8" applyFont="1" applyAlignment="1">
      <alignment horizontal="center"/>
    </xf>
    <xf numFmtId="49" fontId="42" fillId="0" borderId="0" xfId="8" applyFont="1" applyBorder="1"/>
    <xf numFmtId="49" fontId="28" fillId="0" borderId="0" xfId="8" applyFont="1" applyBorder="1" applyAlignment="1">
      <alignment horizontal="center"/>
    </xf>
    <xf numFmtId="49" fontId="28" fillId="0" borderId="0" xfId="8" applyFont="1" applyAlignment="1">
      <alignment horizontal="center"/>
    </xf>
    <xf numFmtId="44" fontId="42" fillId="0" borderId="9" xfId="5" applyFont="1" applyBorder="1" applyProtection="1">
      <protection locked="0"/>
    </xf>
    <xf numFmtId="0" fontId="37" fillId="0" borderId="0" xfId="8" applyNumberFormat="1" applyFont="1"/>
    <xf numFmtId="49" fontId="42" fillId="0" borderId="0" xfId="8" applyFont="1" applyAlignment="1" applyProtection="1">
      <alignment horizontal="center"/>
      <protection locked="0"/>
    </xf>
    <xf numFmtId="44" fontId="42" fillId="0" borderId="34" xfId="5" applyFont="1" applyBorder="1"/>
    <xf numFmtId="49" fontId="42" fillId="0" borderId="34" xfId="8" applyFont="1" applyBorder="1" applyAlignment="1" applyProtection="1">
      <alignment horizontal="center"/>
      <protection locked="0"/>
    </xf>
    <xf numFmtId="49" fontId="37" fillId="0" borderId="0" xfId="8" applyFont="1" applyBorder="1"/>
    <xf numFmtId="0" fontId="37" fillId="0" borderId="0" xfId="8" applyNumberFormat="1" applyFont="1" applyAlignment="1">
      <alignment horizontal="right"/>
    </xf>
    <xf numFmtId="49" fontId="28" fillId="0" borderId="0" xfId="5" applyNumberFormat="1" applyFont="1" applyBorder="1" applyAlignment="1">
      <alignment horizontal="right"/>
    </xf>
    <xf numFmtId="0" fontId="42" fillId="0" borderId="34" xfId="8" applyNumberFormat="1" applyFont="1" applyBorder="1" applyAlignment="1" applyProtection="1">
      <alignment horizontal="center"/>
      <protection locked="0"/>
    </xf>
    <xf numFmtId="169" fontId="42" fillId="0" borderId="34" xfId="3" applyFont="1" applyBorder="1" applyProtection="1">
      <protection locked="0"/>
    </xf>
    <xf numFmtId="49" fontId="28" fillId="0" borderId="0" xfId="8" applyFont="1" applyAlignment="1">
      <alignment horizontal="left"/>
    </xf>
    <xf numFmtId="44" fontId="28" fillId="0" borderId="34" xfId="5" applyFont="1" applyBorder="1"/>
    <xf numFmtId="49" fontId="57" fillId="0" borderId="0" xfId="8" applyFont="1"/>
    <xf numFmtId="44" fontId="57" fillId="0" borderId="9" xfId="8" applyNumberFormat="1" applyFont="1" applyBorder="1" applyProtection="1">
      <protection locked="0"/>
    </xf>
    <xf numFmtId="44" fontId="57" fillId="0" borderId="0" xfId="8" applyNumberFormat="1" applyFont="1" applyBorder="1" applyProtection="1">
      <protection locked="0"/>
    </xf>
    <xf numFmtId="49" fontId="28" fillId="0" borderId="0" xfId="8" applyFont="1"/>
    <xf numFmtId="44" fontId="28" fillId="0" borderId="50" xfId="8" applyNumberFormat="1" applyFont="1" applyBorder="1"/>
    <xf numFmtId="49" fontId="42" fillId="0" borderId="0" xfId="8" applyFont="1" applyBorder="1" applyAlignment="1">
      <alignment horizontal="right" textRotation="47" readingOrder="1"/>
    </xf>
    <xf numFmtId="44" fontId="42" fillId="0" borderId="50" xfId="8" applyNumberFormat="1" applyFont="1" applyBorder="1"/>
    <xf numFmtId="49" fontId="37" fillId="0" borderId="39" xfId="8" applyFont="1" applyBorder="1"/>
    <xf numFmtId="44" fontId="58" fillId="0" borderId="0" xfId="8" applyNumberFormat="1" applyFont="1" applyBorder="1"/>
    <xf numFmtId="49" fontId="42" fillId="0" borderId="0" xfId="8" applyFont="1" applyBorder="1" applyAlignment="1">
      <alignment textRotation="45" readingOrder="1"/>
    </xf>
    <xf numFmtId="49" fontId="42" fillId="0" borderId="0" xfId="8" applyFont="1" applyBorder="1" applyProtection="1">
      <protection locked="0"/>
    </xf>
    <xf numFmtId="49" fontId="37" fillId="0" borderId="0" xfId="8" applyFont="1" applyBorder="1" applyProtection="1">
      <protection locked="0"/>
    </xf>
    <xf numFmtId="49" fontId="28" fillId="0" borderId="0" xfId="8" applyFont="1" applyBorder="1"/>
    <xf numFmtId="49" fontId="42" fillId="0" borderId="0" xfId="8" applyFont="1" applyBorder="1" applyAlignment="1" applyProtection="1">
      <alignment horizontal="left"/>
      <protection locked="0"/>
    </xf>
    <xf numFmtId="44" fontId="42" fillId="0" borderId="0" xfId="8" applyNumberFormat="1" applyFont="1"/>
    <xf numFmtId="49" fontId="42" fillId="0" borderId="0" xfId="8" applyFont="1" applyProtection="1">
      <protection locked="0"/>
    </xf>
    <xf numFmtId="164" fontId="34" fillId="0" borderId="0" xfId="0" applyNumberFormat="1" applyFont="1" applyAlignment="1" applyProtection="1">
      <alignment horizontal="left"/>
    </xf>
    <xf numFmtId="165" fontId="34" fillId="0" borderId="0" xfId="0" applyNumberFormat="1" applyFont="1" applyAlignment="1" applyProtection="1">
      <alignment horizontal="left"/>
    </xf>
    <xf numFmtId="164" fontId="34" fillId="0" borderId="0" xfId="0" applyNumberFormat="1" applyFont="1" applyProtection="1"/>
    <xf numFmtId="164" fontId="59" fillId="0" borderId="0" xfId="0" applyNumberFormat="1" applyFont="1" applyAlignment="1" applyProtection="1">
      <alignment horizontal="center"/>
    </xf>
    <xf numFmtId="164" fontId="59" fillId="0" borderId="0" xfId="0" applyNumberFormat="1" applyFont="1" applyAlignment="1" applyProtection="1">
      <alignment horizontal="left"/>
    </xf>
    <xf numFmtId="4" fontId="51" fillId="0" borderId="0" xfId="0" applyFont="1" applyAlignment="1">
      <alignment horizontal="center"/>
    </xf>
    <xf numFmtId="2" fontId="51" fillId="0" borderId="0" xfId="0" applyNumberFormat="1" applyFont="1" applyAlignment="1" applyProtection="1">
      <alignment horizontal="left"/>
    </xf>
    <xf numFmtId="2" fontId="35" fillId="0" borderId="0" xfId="3" applyNumberFormat="1" applyFont="1" applyBorder="1" applyAlignment="1">
      <alignment horizontal="center"/>
    </xf>
    <xf numFmtId="2" fontId="60" fillId="0" borderId="0" xfId="3" applyNumberFormat="1" applyFont="1" applyBorder="1" applyAlignment="1">
      <alignment horizontal="center"/>
    </xf>
    <xf numFmtId="2" fontId="60" fillId="0" borderId="9" xfId="3" applyNumberFormat="1" applyFont="1" applyBorder="1" applyAlignment="1">
      <alignment horizontal="center"/>
    </xf>
    <xf numFmtId="39" fontId="60" fillId="0" borderId="0" xfId="1" applyFont="1" applyBorder="1" applyAlignment="1">
      <alignment horizontal="center"/>
    </xf>
    <xf numFmtId="169" fontId="60" fillId="0" borderId="0" xfId="3" applyFont="1" applyBorder="1" applyAlignment="1">
      <alignment horizontal="center"/>
    </xf>
    <xf numFmtId="164" fontId="59" fillId="0" borderId="0" xfId="0" applyNumberFormat="1" applyFont="1" applyAlignment="1" applyProtection="1"/>
    <xf numFmtId="4" fontId="51" fillId="0" borderId="9" xfId="0" applyFont="1" applyBorder="1" applyAlignment="1">
      <alignment horizontal="center"/>
    </xf>
    <xf numFmtId="2" fontId="35" fillId="0" borderId="0" xfId="0" applyNumberFormat="1" applyFont="1"/>
    <xf numFmtId="4" fontId="27" fillId="0" borderId="0" xfId="0" applyFont="1" applyBorder="1" applyAlignment="1" applyProtection="1">
      <alignment horizontal="left" indent="1"/>
      <protection locked="0"/>
    </xf>
    <xf numFmtId="39" fontId="51" fillId="0" borderId="9" xfId="1" quotePrefix="1" applyFont="1" applyBorder="1" applyAlignment="1" applyProtection="1">
      <alignment horizontal="left"/>
    </xf>
    <xf numFmtId="169" fontId="60" fillId="0" borderId="9" xfId="3" applyFont="1" applyBorder="1" applyAlignment="1">
      <alignment horizontal="center"/>
    </xf>
    <xf numFmtId="4" fontId="32" fillId="0" borderId="0" xfId="0" quotePrefix="1" applyFont="1" applyAlignment="1">
      <alignment horizontal="left"/>
    </xf>
    <xf numFmtId="39" fontId="30" fillId="0" borderId="17" xfId="1" applyFont="1" applyFill="1" applyBorder="1" applyAlignment="1" applyProtection="1">
      <alignment horizontal="center"/>
    </xf>
    <xf numFmtId="39" fontId="30" fillId="0" borderId="0" xfId="1" applyFont="1" applyFill="1" applyBorder="1" applyAlignment="1" applyProtection="1">
      <alignment horizontal="center"/>
    </xf>
    <xf numFmtId="169" fontId="31" fillId="4" borderId="20" xfId="3" applyFont="1" applyFill="1" applyBorder="1" applyProtection="1"/>
    <xf numFmtId="2" fontId="33" fillId="0" borderId="0" xfId="0" applyNumberFormat="1" applyFont="1" applyFill="1" applyAlignment="1" applyProtection="1">
      <alignment horizontal="center"/>
    </xf>
    <xf numFmtId="39" fontId="33" fillId="0" borderId="0" xfId="1" applyFont="1" applyFill="1" applyAlignment="1" applyProtection="1">
      <alignment horizontal="center"/>
    </xf>
    <xf numFmtId="164" fontId="36" fillId="0" borderId="22" xfId="0" applyNumberFormat="1" applyFont="1" applyBorder="1" applyAlignment="1" applyProtection="1">
      <alignment horizontal="left"/>
    </xf>
    <xf numFmtId="41" fontId="35" fillId="0" borderId="23" xfId="1" applyNumberFormat="1" applyFont="1" applyFill="1" applyBorder="1" applyAlignment="1" applyProtection="1"/>
    <xf numFmtId="44" fontId="35" fillId="0" borderId="23" xfId="1" applyNumberFormat="1" applyFont="1" applyFill="1" applyBorder="1" applyAlignment="1" applyProtection="1"/>
    <xf numFmtId="44" fontId="34" fillId="0" borderId="23" xfId="3" applyNumberFormat="1" applyFont="1" applyBorder="1" applyAlignment="1" applyProtection="1"/>
    <xf numFmtId="164" fontId="35" fillId="0" borderId="0" xfId="0" applyNumberFormat="1" applyFont="1" applyProtection="1"/>
    <xf numFmtId="164" fontId="35" fillId="0" borderId="1" xfId="0" applyNumberFormat="1" applyFont="1" applyBorder="1" applyProtection="1">
      <protection locked="0"/>
    </xf>
    <xf numFmtId="4" fontId="32" fillId="0" borderId="1" xfId="0" applyFont="1" applyBorder="1" applyProtection="1">
      <protection locked="0"/>
    </xf>
    <xf numFmtId="164" fontId="32" fillId="0" borderId="0" xfId="0" applyNumberFormat="1" applyFont="1" applyBorder="1" applyProtection="1"/>
    <xf numFmtId="164" fontId="28" fillId="0" borderId="15" xfId="0" applyNumberFormat="1" applyFont="1" applyFill="1" applyBorder="1" applyAlignment="1" applyProtection="1">
      <alignment horizontal="left"/>
    </xf>
    <xf numFmtId="164" fontId="32" fillId="0" borderId="1" xfId="0" applyNumberFormat="1" applyFont="1" applyBorder="1" applyProtection="1">
      <protection locked="0"/>
    </xf>
    <xf numFmtId="41" fontId="35" fillId="7" borderId="23" xfId="1" applyNumberFormat="1" applyFont="1" applyFill="1" applyBorder="1" applyAlignment="1" applyProtection="1"/>
    <xf numFmtId="41" fontId="35" fillId="3" borderId="23" xfId="1" applyNumberFormat="1" applyFont="1" applyFill="1" applyBorder="1" applyAlignment="1" applyProtection="1"/>
    <xf numFmtId="41" fontId="35" fillId="8" borderId="23" xfId="1" applyNumberFormat="1" applyFont="1" applyFill="1" applyBorder="1" applyAlignment="1" applyProtection="1"/>
    <xf numFmtId="41" fontId="35" fillId="9" borderId="23" xfId="1" applyNumberFormat="1" applyFont="1" applyFill="1" applyBorder="1" applyAlignment="1" applyProtection="1"/>
    <xf numFmtId="41" fontId="35" fillId="2" borderId="23" xfId="1" applyNumberFormat="1" applyFont="1" applyFill="1" applyBorder="1" applyAlignment="1" applyProtection="1"/>
    <xf numFmtId="44" fontId="35" fillId="7" borderId="23" xfId="1" applyNumberFormat="1" applyFont="1" applyFill="1" applyBorder="1" applyAlignment="1" applyProtection="1"/>
    <xf numFmtId="44" fontId="35" fillId="3" borderId="23" xfId="1" applyNumberFormat="1" applyFont="1" applyFill="1" applyBorder="1" applyAlignment="1" applyProtection="1"/>
    <xf numFmtId="44" fontId="35" fillId="8" borderId="23" xfId="1" applyNumberFormat="1" applyFont="1" applyFill="1" applyBorder="1" applyAlignment="1" applyProtection="1"/>
    <xf numFmtId="44" fontId="35" fillId="9" borderId="23" xfId="1" applyNumberFormat="1" applyFont="1" applyFill="1" applyBorder="1" applyAlignment="1" applyProtection="1"/>
    <xf numFmtId="44" fontId="35" fillId="2" borderId="23" xfId="1" applyNumberFormat="1" applyFont="1" applyFill="1" applyBorder="1" applyAlignment="1" applyProtection="1"/>
    <xf numFmtId="164" fontId="36" fillId="2" borderId="6" xfId="0" applyNumberFormat="1" applyFont="1" applyFill="1" applyBorder="1" applyAlignment="1" applyProtection="1">
      <alignment horizontal="left"/>
    </xf>
    <xf numFmtId="164" fontId="36" fillId="2" borderId="51" xfId="0" applyNumberFormat="1" applyFont="1" applyFill="1" applyBorder="1" applyAlignment="1" applyProtection="1">
      <alignment horizontal="center"/>
    </xf>
    <xf numFmtId="44" fontId="34" fillId="2" borderId="23" xfId="3" applyNumberFormat="1" applyFont="1" applyFill="1" applyBorder="1" applyAlignment="1" applyProtection="1"/>
    <xf numFmtId="164" fontId="36" fillId="0" borderId="20" xfId="0" applyNumberFormat="1" applyFont="1" applyBorder="1" applyAlignment="1" applyProtection="1">
      <alignment horizontal="left"/>
    </xf>
    <xf numFmtId="164" fontId="36" fillId="0" borderId="15" xfId="0" applyNumberFormat="1" applyFont="1" applyBorder="1" applyAlignment="1" applyProtection="1">
      <alignment horizontal="left"/>
    </xf>
    <xf numFmtId="168" fontId="35" fillId="12" borderId="1" xfId="1" applyNumberFormat="1" applyFont="1" applyFill="1" applyBorder="1" applyAlignment="1" applyProtection="1">
      <protection locked="0"/>
    </xf>
    <xf numFmtId="164" fontId="35" fillId="0" borderId="7" xfId="0" applyNumberFormat="1" applyFont="1" applyBorder="1" applyProtection="1">
      <protection locked="0"/>
    </xf>
    <xf numFmtId="169" fontId="35" fillId="0" borderId="7" xfId="3" applyFont="1" applyBorder="1" applyProtection="1">
      <protection locked="0"/>
    </xf>
    <xf numFmtId="164" fontId="45" fillId="0" borderId="22" xfId="0" applyNumberFormat="1" applyFont="1" applyBorder="1" applyAlignment="1" applyProtection="1">
      <alignment horizontal="left"/>
    </xf>
    <xf numFmtId="164" fontId="36" fillId="2" borderId="52" xfId="0" applyNumberFormat="1" applyFont="1" applyFill="1" applyBorder="1" applyAlignment="1" applyProtection="1">
      <alignment horizontal="center"/>
    </xf>
    <xf numFmtId="169" fontId="61" fillId="0" borderId="1" xfId="3" applyFont="1" applyBorder="1" applyProtection="1">
      <protection locked="0"/>
    </xf>
    <xf numFmtId="164" fontId="49" fillId="0" borderId="0" xfId="0" applyNumberFormat="1" applyFont="1" applyProtection="1"/>
    <xf numFmtId="169" fontId="35" fillId="0" borderId="1" xfId="3" applyFont="1" applyBorder="1" applyProtection="1">
      <protection locked="0"/>
    </xf>
    <xf numFmtId="164" fontId="36" fillId="0" borderId="15" xfId="0" applyNumberFormat="1" applyFont="1" applyFill="1" applyBorder="1" applyAlignment="1" applyProtection="1">
      <alignment horizontal="left"/>
    </xf>
    <xf numFmtId="44" fontId="35" fillId="12" borderId="23" xfId="1" applyNumberFormat="1" applyFont="1" applyFill="1" applyBorder="1" applyAlignment="1" applyProtection="1"/>
    <xf numFmtId="164" fontId="36" fillId="2" borderId="15" xfId="0" applyNumberFormat="1" applyFont="1" applyFill="1" applyBorder="1" applyAlignment="1" applyProtection="1">
      <alignment horizontal="center"/>
    </xf>
    <xf numFmtId="44" fontId="37" fillId="2" borderId="18" xfId="1" applyNumberFormat="1" applyFont="1" applyFill="1" applyBorder="1" applyAlignment="1" applyProtection="1"/>
    <xf numFmtId="44" fontId="35" fillId="2" borderId="18" xfId="1" applyNumberFormat="1" applyFont="1" applyFill="1" applyBorder="1" applyAlignment="1" applyProtection="1"/>
    <xf numFmtId="44" fontId="34" fillId="2" borderId="18" xfId="3" applyNumberFormat="1" applyFont="1" applyFill="1" applyBorder="1" applyAlignment="1" applyProtection="1"/>
    <xf numFmtId="44" fontId="34" fillId="2" borderId="28" xfId="3" applyNumberFormat="1" applyFont="1" applyFill="1" applyBorder="1" applyAlignment="1" applyProtection="1"/>
    <xf numFmtId="164" fontId="32" fillId="10" borderId="0" xfId="0" applyNumberFormat="1" applyFont="1" applyFill="1" applyProtection="1"/>
    <xf numFmtId="164" fontId="32" fillId="10" borderId="1" xfId="0" applyNumberFormat="1" applyFont="1" applyFill="1" applyBorder="1" applyProtection="1">
      <protection locked="0"/>
    </xf>
    <xf numFmtId="4" fontId="32" fillId="10" borderId="0" xfId="0" applyFont="1" applyFill="1"/>
    <xf numFmtId="164" fontId="32" fillId="0" borderId="0" xfId="0" applyNumberFormat="1" applyFont="1" applyFill="1" applyProtection="1"/>
    <xf numFmtId="164" fontId="32" fillId="0" borderId="1" xfId="0" applyNumberFormat="1" applyFont="1" applyFill="1" applyBorder="1" applyProtection="1">
      <protection locked="0"/>
    </xf>
    <xf numFmtId="4" fontId="32" fillId="0" borderId="1" xfId="0" applyFont="1" applyFill="1" applyBorder="1" applyProtection="1">
      <protection locked="0"/>
    </xf>
    <xf numFmtId="41" fontId="35" fillId="2" borderId="27" xfId="1" applyNumberFormat="1" applyFont="1" applyFill="1" applyBorder="1" applyAlignment="1" applyProtection="1"/>
    <xf numFmtId="44" fontId="35" fillId="2" borderId="27" xfId="1" applyNumberFormat="1" applyFont="1" applyFill="1" applyBorder="1" applyAlignment="1" applyProtection="1"/>
    <xf numFmtId="44" fontId="35" fillId="2" borderId="17" xfId="1" applyNumberFormat="1" applyFont="1" applyFill="1" applyBorder="1" applyAlignment="1" applyProtection="1"/>
    <xf numFmtId="44" fontId="34" fillId="2" borderId="53" xfId="3" applyNumberFormat="1" applyFont="1" applyFill="1" applyBorder="1" applyAlignment="1" applyProtection="1"/>
    <xf numFmtId="168" fontId="34" fillId="0" borderId="54" xfId="3" applyNumberFormat="1" applyFont="1" applyBorder="1" applyAlignment="1" applyProtection="1"/>
    <xf numFmtId="164" fontId="36" fillId="0" borderId="20" xfId="0" applyNumberFormat="1" applyFont="1" applyFill="1" applyBorder="1" applyAlignment="1" applyProtection="1">
      <alignment horizontal="left"/>
    </xf>
    <xf numFmtId="164" fontId="34" fillId="6" borderId="29" xfId="0" applyNumberFormat="1" applyFont="1" applyFill="1" applyBorder="1" applyProtection="1"/>
    <xf numFmtId="1" fontId="62" fillId="2" borderId="1" xfId="1" applyNumberFormat="1" applyFont="1" applyFill="1" applyBorder="1" applyAlignment="1" applyProtection="1"/>
    <xf numFmtId="1" fontId="45" fillId="2" borderId="1" xfId="1" applyNumberFormat="1" applyFont="1" applyFill="1" applyBorder="1" applyAlignment="1" applyProtection="1"/>
    <xf numFmtId="41" fontId="62" fillId="2" borderId="1" xfId="1" applyNumberFormat="1" applyFont="1" applyFill="1" applyBorder="1" applyAlignment="1" applyProtection="1"/>
    <xf numFmtId="41" fontId="62" fillId="2" borderId="25" xfId="1" applyNumberFormat="1" applyFont="1" applyFill="1" applyBorder="1" applyAlignment="1" applyProtection="1"/>
    <xf numFmtId="41" fontId="62" fillId="2" borderId="34" xfId="1" applyNumberFormat="1" applyFont="1" applyFill="1" applyBorder="1" applyAlignment="1" applyProtection="1"/>
    <xf numFmtId="44" fontId="62" fillId="2" borderId="22" xfId="1" applyNumberFormat="1" applyFont="1" applyFill="1" applyBorder="1" applyAlignment="1" applyProtection="1"/>
    <xf numFmtId="44" fontId="62" fillId="2" borderId="1" xfId="1" applyNumberFormat="1" applyFont="1" applyFill="1" applyBorder="1" applyAlignment="1" applyProtection="1"/>
    <xf numFmtId="44" fontId="62" fillId="2" borderId="25" xfId="1" applyNumberFormat="1" applyFont="1" applyFill="1" applyBorder="1" applyAlignment="1" applyProtection="1"/>
    <xf numFmtId="44" fontId="62" fillId="2" borderId="34" xfId="1" applyNumberFormat="1" applyFont="1" applyFill="1" applyBorder="1" applyAlignment="1" applyProtection="1"/>
    <xf numFmtId="44" fontId="63" fillId="2" borderId="22" xfId="3" applyNumberFormat="1" applyFont="1" applyFill="1" applyBorder="1" applyAlignment="1" applyProtection="1"/>
    <xf numFmtId="164" fontId="36" fillId="0" borderId="19" xfId="0" applyNumberFormat="1" applyFont="1" applyFill="1" applyBorder="1" applyAlignment="1" applyProtection="1">
      <alignment horizontal="left"/>
    </xf>
    <xf numFmtId="164" fontId="36" fillId="0" borderId="55" xfId="0" quotePrefix="1" applyNumberFormat="1" applyFont="1" applyFill="1" applyBorder="1" applyAlignment="1" applyProtection="1">
      <alignment horizontal="left"/>
    </xf>
    <xf numFmtId="164" fontId="34" fillId="6" borderId="50" xfId="0" applyNumberFormat="1" applyFont="1" applyFill="1" applyBorder="1" applyProtection="1"/>
    <xf numFmtId="44" fontId="41" fillId="0" borderId="56" xfId="0" applyNumberFormat="1" applyFont="1" applyFill="1" applyBorder="1" applyAlignment="1" applyProtection="1"/>
    <xf numFmtId="39" fontId="32" fillId="17" borderId="0" xfId="1" applyFont="1" applyFill="1" applyProtection="1"/>
    <xf numFmtId="164" fontId="34" fillId="0" borderId="57" xfId="0" applyNumberFormat="1" applyFont="1" applyBorder="1" applyAlignment="1" applyProtection="1">
      <alignment horizontal="left"/>
    </xf>
    <xf numFmtId="164" fontId="34" fillId="5" borderId="58" xfId="0" applyNumberFormat="1" applyFont="1" applyFill="1" applyBorder="1" applyProtection="1"/>
    <xf numFmtId="41" fontId="35" fillId="0" borderId="20" xfId="1" applyNumberFormat="1" applyFont="1" applyFill="1" applyBorder="1" applyAlignment="1" applyProtection="1"/>
    <xf numFmtId="41" fontId="41" fillId="0" borderId="20" xfId="0" applyNumberFormat="1" applyFont="1" applyFill="1" applyBorder="1" applyAlignment="1" applyProtection="1"/>
    <xf numFmtId="41" fontId="35" fillId="0" borderId="59" xfId="1" applyNumberFormat="1" applyFont="1" applyFill="1" applyBorder="1" applyAlignment="1" applyProtection="1"/>
    <xf numFmtId="44" fontId="41" fillId="0" borderId="59" xfId="0" applyNumberFormat="1" applyFont="1" applyFill="1" applyBorder="1" applyAlignment="1" applyProtection="1"/>
    <xf numFmtId="44" fontId="34" fillId="0" borderId="31" xfId="3" applyNumberFormat="1" applyFont="1" applyBorder="1" applyAlignment="1" applyProtection="1"/>
    <xf numFmtId="39" fontId="35" fillId="0" borderId="0" xfId="1" applyFont="1" applyProtection="1"/>
    <xf numFmtId="41" fontId="35" fillId="0" borderId="35" xfId="1" applyNumberFormat="1" applyFont="1" applyFill="1" applyBorder="1" applyAlignment="1" applyProtection="1"/>
    <xf numFmtId="41" fontId="41" fillId="0" borderId="60" xfId="0" applyNumberFormat="1" applyFont="1" applyFill="1" applyBorder="1" applyAlignment="1" applyProtection="1"/>
    <xf numFmtId="41" fontId="35" fillId="0" borderId="56" xfId="1" applyNumberFormat="1" applyFont="1" applyFill="1" applyBorder="1" applyAlignment="1" applyProtection="1"/>
    <xf numFmtId="44" fontId="34" fillId="0" borderId="1" xfId="3" applyNumberFormat="1" applyFont="1" applyBorder="1" applyAlignment="1" applyProtection="1"/>
    <xf numFmtId="4" fontId="32" fillId="0" borderId="0" xfId="0" applyFont="1" applyBorder="1"/>
    <xf numFmtId="1" fontId="35" fillId="0" borderId="0" xfId="1" applyNumberFormat="1" applyFont="1" applyFill="1" applyBorder="1" applyAlignment="1" applyProtection="1"/>
    <xf numFmtId="164" fontId="41" fillId="0" borderId="0" xfId="0" applyNumberFormat="1" applyFont="1" applyFill="1" applyBorder="1" applyAlignment="1" applyProtection="1"/>
    <xf numFmtId="44" fontId="41" fillId="18" borderId="0" xfId="0" applyNumberFormat="1" applyFont="1" applyFill="1" applyBorder="1" applyAlignment="1" applyProtection="1"/>
    <xf numFmtId="44" fontId="34" fillId="18" borderId="0" xfId="3" applyNumberFormat="1" applyFont="1" applyFill="1" applyBorder="1" applyAlignment="1" applyProtection="1"/>
    <xf numFmtId="44" fontId="41" fillId="0" borderId="0" xfId="0" applyNumberFormat="1" applyFont="1" applyFill="1" applyBorder="1" applyAlignment="1" applyProtection="1"/>
    <xf numFmtId="44" fontId="34" fillId="0" borderId="0" xfId="1" applyNumberFormat="1" applyFont="1" applyFill="1" applyBorder="1" applyAlignment="1" applyProtection="1"/>
    <xf numFmtId="44" fontId="34" fillId="0" borderId="0" xfId="3" applyNumberFormat="1" applyFont="1" applyFill="1" applyBorder="1" applyAlignment="1" applyProtection="1"/>
    <xf numFmtId="164" fontId="36" fillId="2" borderId="2" xfId="0" applyNumberFormat="1" applyFont="1" applyFill="1" applyBorder="1" applyProtection="1"/>
    <xf numFmtId="164" fontId="54" fillId="2" borderId="3" xfId="0" applyNumberFormat="1" applyFont="1" applyFill="1" applyBorder="1" applyProtection="1"/>
    <xf numFmtId="164" fontId="34" fillId="2" borderId="1" xfId="0" applyNumberFormat="1" applyFont="1" applyFill="1" applyBorder="1" applyAlignment="1" applyProtection="1"/>
    <xf numFmtId="166" fontId="34" fillId="0" borderId="0" xfId="0" applyNumberFormat="1" applyFont="1" applyBorder="1" applyAlignment="1" applyProtection="1"/>
    <xf numFmtId="4" fontId="64" fillId="0" borderId="0" xfId="0" applyFont="1" applyAlignment="1">
      <alignment horizontal="center"/>
    </xf>
    <xf numFmtId="164" fontId="41" fillId="0" borderId="0" xfId="0" applyNumberFormat="1" applyFont="1" applyBorder="1" applyAlignment="1" applyProtection="1"/>
    <xf numFmtId="44" fontId="41" fillId="0" borderId="0" xfId="0" applyNumberFormat="1" applyFont="1" applyBorder="1" applyAlignment="1" applyProtection="1"/>
    <xf numFmtId="44" fontId="51" fillId="0" borderId="0" xfId="0" applyNumberFormat="1" applyFont="1" applyAlignment="1"/>
    <xf numFmtId="44" fontId="34" fillId="0" borderId="9" xfId="3" applyNumberFormat="1" applyFont="1" applyFill="1" applyBorder="1" applyAlignment="1" applyProtection="1"/>
    <xf numFmtId="39" fontId="51" fillId="0" borderId="0" xfId="1" applyFont="1" applyAlignment="1"/>
    <xf numFmtId="169" fontId="32" fillId="0" borderId="0" xfId="3" applyFont="1"/>
    <xf numFmtId="164" fontId="36" fillId="0" borderId="19" xfId="0" applyNumberFormat="1" applyFont="1" applyBorder="1" applyAlignment="1" applyProtection="1">
      <alignment horizontal="left"/>
    </xf>
    <xf numFmtId="164" fontId="54" fillId="0" borderId="0" xfId="0" applyNumberFormat="1" applyFont="1" applyBorder="1" applyProtection="1"/>
    <xf numFmtId="1" fontId="35" fillId="0" borderId="1" xfId="1" applyNumberFormat="1" applyFont="1" applyFill="1" applyBorder="1" applyAlignment="1" applyProtection="1"/>
    <xf numFmtId="164" fontId="34" fillId="0" borderId="0" xfId="0" applyNumberFormat="1" applyFont="1" applyBorder="1" applyAlignment="1" applyProtection="1"/>
    <xf numFmtId="164" fontId="21" fillId="0" borderId="0" xfId="0" applyNumberFormat="1" applyFont="1" applyBorder="1" applyAlignment="1" applyProtection="1"/>
    <xf numFmtId="44" fontId="21" fillId="0" borderId="0" xfId="0" applyNumberFormat="1" applyFont="1" applyBorder="1" applyAlignment="1" applyProtection="1"/>
    <xf numFmtId="44" fontId="34" fillId="12" borderId="61" xfId="1" applyNumberFormat="1" applyFont="1" applyFill="1" applyBorder="1" applyAlignment="1" applyProtection="1"/>
    <xf numFmtId="164" fontId="36" fillId="0" borderId="16" xfId="0" applyNumberFormat="1" applyFont="1" applyBorder="1" applyAlignment="1" applyProtection="1">
      <alignment horizontal="left"/>
    </xf>
    <xf numFmtId="164" fontId="54" fillId="0" borderId="17" xfId="0" applyNumberFormat="1" applyFont="1" applyBorder="1" applyProtection="1"/>
    <xf numFmtId="169" fontId="61" fillId="0" borderId="0" xfId="3" applyFont="1" applyProtection="1"/>
    <xf numFmtId="1" fontId="35" fillId="0" borderId="7" xfId="1" applyNumberFormat="1" applyFont="1" applyFill="1" applyBorder="1" applyAlignment="1" applyProtection="1"/>
    <xf numFmtId="44" fontId="51" fillId="0" borderId="0" xfId="0" applyNumberFormat="1" applyFont="1" applyAlignment="1" applyProtection="1"/>
    <xf numFmtId="39" fontId="51" fillId="0" borderId="0" xfId="1" applyFont="1" applyAlignment="1" applyProtection="1"/>
    <xf numFmtId="169" fontId="61" fillId="0" borderId="0" xfId="3" applyFont="1" applyBorder="1" applyProtection="1"/>
    <xf numFmtId="44" fontId="41" fillId="0" borderId="0" xfId="3" applyNumberFormat="1" applyFont="1" applyBorder="1" applyAlignment="1" applyProtection="1">
      <alignment horizontal="left"/>
    </xf>
    <xf numFmtId="164" fontId="51" fillId="0" borderId="0" xfId="0" applyNumberFormat="1" applyFont="1" applyAlignment="1" applyProtection="1"/>
    <xf numFmtId="44" fontId="41" fillId="0" borderId="0" xfId="0" applyNumberFormat="1" applyFont="1" applyAlignment="1" applyProtection="1"/>
    <xf numFmtId="164" fontId="36" fillId="0" borderId="17" xfId="0" applyNumberFormat="1" applyFont="1" applyBorder="1" applyProtection="1"/>
    <xf numFmtId="1" fontId="35" fillId="0" borderId="1" xfId="0" applyNumberFormat="1" applyFont="1" applyBorder="1" applyAlignment="1" applyProtection="1"/>
    <xf numFmtId="4" fontId="35" fillId="0" borderId="0" xfId="0" applyFont="1" applyAlignment="1"/>
    <xf numFmtId="44" fontId="35" fillId="0" borderId="0" xfId="0" applyNumberFormat="1" applyFont="1" applyAlignment="1"/>
    <xf numFmtId="44" fontId="64" fillId="0" borderId="0" xfId="0" applyNumberFormat="1" applyFont="1"/>
    <xf numFmtId="164" fontId="64" fillId="0" borderId="0" xfId="0" applyNumberFormat="1" applyFont="1" applyProtection="1"/>
    <xf numFmtId="164" fontId="36" fillId="2" borderId="25" xfId="0" applyNumberFormat="1" applyFont="1" applyFill="1" applyBorder="1" applyProtection="1"/>
    <xf numFmtId="164" fontId="36" fillId="2" borderId="34" xfId="0" applyNumberFormat="1" applyFont="1" applyFill="1" applyBorder="1" applyAlignment="1" applyProtection="1">
      <alignment horizontal="right"/>
    </xf>
    <xf numFmtId="164" fontId="54" fillId="2" borderId="34" xfId="0" applyNumberFormat="1" applyFont="1" applyFill="1" applyBorder="1" applyProtection="1"/>
    <xf numFmtId="164" fontId="36" fillId="2" borderId="34" xfId="0" applyNumberFormat="1" applyFont="1" applyFill="1" applyBorder="1" applyProtection="1"/>
    <xf numFmtId="166" fontId="35" fillId="0" borderId="25" xfId="0" applyNumberFormat="1" applyFont="1" applyBorder="1" applyAlignment="1" applyProtection="1"/>
    <xf numFmtId="2" fontId="34" fillId="0" borderId="25" xfId="0" applyNumberFormat="1" applyFont="1" applyBorder="1" applyAlignment="1" applyProtection="1">
      <alignment horizontal="right"/>
    </xf>
    <xf numFmtId="2" fontId="34" fillId="0" borderId="22" xfId="0" applyNumberFormat="1" applyFont="1" applyBorder="1" applyAlignment="1" applyProtection="1">
      <alignment horizontal="right"/>
    </xf>
    <xf numFmtId="2" fontId="34" fillId="0" borderId="0" xfId="0" applyNumberFormat="1" applyFont="1" applyBorder="1" applyAlignment="1" applyProtection="1">
      <alignment horizontal="right"/>
    </xf>
    <xf numFmtId="44" fontId="34" fillId="0" borderId="0" xfId="0" applyNumberFormat="1" applyFont="1" applyBorder="1" applyAlignment="1" applyProtection="1">
      <alignment horizontal="right"/>
    </xf>
    <xf numFmtId="44" fontId="35" fillId="0" borderId="1" xfId="0" applyNumberFormat="1" applyFont="1" applyBorder="1" applyAlignment="1" applyProtection="1"/>
    <xf numFmtId="44" fontId="41" fillId="0" borderId="22" xfId="1" applyNumberFormat="1" applyFont="1" applyBorder="1" applyAlignment="1" applyProtection="1"/>
    <xf numFmtId="44" fontId="32" fillId="0" borderId="0" xfId="3" applyNumberFormat="1" applyFont="1"/>
    <xf numFmtId="166" fontId="35" fillId="0" borderId="0" xfId="0" applyNumberFormat="1" applyFont="1" applyBorder="1" applyAlignment="1" applyProtection="1"/>
    <xf numFmtId="4" fontId="37" fillId="0" borderId="25" xfId="0" applyFont="1" applyBorder="1" applyAlignment="1"/>
    <xf numFmtId="44" fontId="35" fillId="0" borderId="25" xfId="0" applyNumberFormat="1" applyFont="1" applyBorder="1" applyAlignment="1" applyProtection="1">
      <alignment horizontal="right"/>
    </xf>
    <xf numFmtId="168" fontId="35" fillId="0" borderId="22" xfId="0" applyNumberFormat="1" applyFont="1" applyBorder="1" applyAlignment="1" applyProtection="1">
      <alignment horizontal="right"/>
    </xf>
    <xf numFmtId="168" fontId="35" fillId="0" borderId="0" xfId="0" applyNumberFormat="1" applyFont="1" applyBorder="1" applyAlignment="1" applyProtection="1">
      <alignment horizontal="right"/>
    </xf>
    <xf numFmtId="44" fontId="35" fillId="0" borderId="0" xfId="0" applyNumberFormat="1" applyFont="1" applyBorder="1" applyAlignment="1" applyProtection="1">
      <alignment horizontal="right"/>
    </xf>
    <xf numFmtId="44" fontId="37" fillId="0" borderId="1" xfId="0" applyNumberFormat="1" applyFont="1" applyBorder="1" applyAlignment="1"/>
    <xf numFmtId="44" fontId="35" fillId="0" borderId="22" xfId="3" applyNumberFormat="1" applyFont="1" applyBorder="1" applyAlignment="1"/>
    <xf numFmtId="164" fontId="35" fillId="0" borderId="0" xfId="0" applyNumberFormat="1" applyFont="1" applyBorder="1" applyAlignment="1" applyProtection="1"/>
    <xf numFmtId="166" fontId="35" fillId="0" borderId="0" xfId="0" quotePrefix="1" applyNumberFormat="1" applyFont="1" applyBorder="1" applyAlignment="1" applyProtection="1"/>
    <xf numFmtId="1" fontId="35" fillId="0" borderId="0" xfId="0" applyNumberFormat="1" applyFont="1" applyBorder="1" applyAlignment="1"/>
    <xf numFmtId="164" fontId="34" fillId="0" borderId="0" xfId="0" quotePrefix="1" applyNumberFormat="1" applyFont="1" applyBorder="1" applyAlignment="1" applyProtection="1">
      <alignment horizontal="left"/>
    </xf>
    <xf numFmtId="164" fontId="35" fillId="0" borderId="0" xfId="0" quotePrefix="1" applyNumberFormat="1" applyFont="1" applyBorder="1" applyAlignment="1" applyProtection="1"/>
    <xf numFmtId="166" fontId="34" fillId="0" borderId="8" xfId="0" applyNumberFormat="1" applyFont="1" applyBorder="1" applyAlignment="1" applyProtection="1"/>
    <xf numFmtId="44" fontId="34" fillId="0" borderId="25" xfId="0" applyNumberFormat="1" applyFont="1" applyBorder="1" applyAlignment="1" applyProtection="1">
      <alignment horizontal="right"/>
    </xf>
    <xf numFmtId="168" fontId="34" fillId="0" borderId="22" xfId="0" applyNumberFormat="1" applyFont="1" applyBorder="1" applyAlignment="1" applyProtection="1">
      <alignment horizontal="right"/>
    </xf>
    <xf numFmtId="168" fontId="34" fillId="0" borderId="0" xfId="0" applyNumberFormat="1" applyFont="1" applyBorder="1" applyAlignment="1" applyProtection="1">
      <alignment horizontal="right"/>
    </xf>
    <xf numFmtId="44" fontId="41" fillId="0" borderId="1" xfId="0" applyNumberFormat="1" applyFont="1" applyBorder="1" applyAlignment="1"/>
    <xf numFmtId="44" fontId="34" fillId="0" borderId="22" xfId="3" applyNumberFormat="1" applyFont="1" applyBorder="1" applyAlignment="1"/>
    <xf numFmtId="164" fontId="34" fillId="4" borderId="62" xfId="0" applyNumberFormat="1" applyFont="1" applyFill="1" applyBorder="1" applyAlignment="1" applyProtection="1">
      <alignment horizontal="left"/>
    </xf>
    <xf numFmtId="164" fontId="34" fillId="4" borderId="27" xfId="0" applyNumberFormat="1" applyFont="1" applyFill="1" applyBorder="1" applyProtection="1"/>
    <xf numFmtId="164" fontId="37" fillId="14" borderId="17" xfId="0" applyNumberFormat="1" applyFont="1" applyFill="1" applyBorder="1" applyProtection="1"/>
    <xf numFmtId="164" fontId="35" fillId="4" borderId="38" xfId="0" applyNumberFormat="1" applyFont="1" applyFill="1" applyBorder="1" applyAlignment="1" applyProtection="1"/>
    <xf numFmtId="164" fontId="35" fillId="4" borderId="9" xfId="0" applyNumberFormat="1" applyFont="1" applyFill="1" applyBorder="1" applyAlignment="1" applyProtection="1"/>
    <xf numFmtId="164" fontId="35" fillId="4" borderId="17" xfId="0" applyNumberFormat="1" applyFont="1" applyFill="1" applyBorder="1" applyAlignment="1" applyProtection="1"/>
    <xf numFmtId="164" fontId="35" fillId="4" borderId="0" xfId="0" applyNumberFormat="1" applyFont="1" applyFill="1" applyBorder="1" applyAlignment="1" applyProtection="1"/>
    <xf numFmtId="2" fontId="41" fillId="15" borderId="17" xfId="0" applyNumberFormat="1" applyFont="1" applyFill="1" applyBorder="1" applyAlignment="1" applyProtection="1"/>
    <xf numFmtId="2" fontId="51" fillId="15" borderId="0" xfId="0" applyNumberFormat="1" applyFont="1" applyFill="1" applyBorder="1" applyAlignment="1" applyProtection="1"/>
    <xf numFmtId="4" fontId="27" fillId="0" borderId="0" xfId="0" applyFont="1" applyBorder="1" applyAlignment="1"/>
    <xf numFmtId="169" fontId="35" fillId="15" borderId="0" xfId="3" applyFont="1" applyFill="1" applyBorder="1" applyAlignment="1" applyProtection="1"/>
    <xf numFmtId="164" fontId="35" fillId="0" borderId="63" xfId="0" applyNumberFormat="1" applyFont="1" applyBorder="1" applyAlignment="1" applyProtection="1">
      <alignment horizontal="left"/>
      <protection locked="0"/>
    </xf>
    <xf numFmtId="164" fontId="35" fillId="0" borderId="38" xfId="0" applyNumberFormat="1" applyFont="1" applyBorder="1" applyAlignment="1" applyProtection="1">
      <alignment horizontal="left"/>
      <protection locked="0"/>
    </xf>
    <xf numFmtId="169" fontId="27" fillId="6" borderId="0" xfId="3" applyFont="1" applyFill="1" applyBorder="1" applyProtection="1">
      <protection locked="0"/>
    </xf>
    <xf numFmtId="164" fontId="35" fillId="0" borderId="40" xfId="0" applyNumberFormat="1" applyFont="1" applyBorder="1" applyAlignment="1" applyProtection="1">
      <protection locked="0"/>
    </xf>
    <xf numFmtId="164" fontId="35" fillId="0" borderId="5" xfId="0" applyNumberFormat="1" applyFont="1" applyBorder="1" applyAlignment="1" applyProtection="1">
      <protection locked="0"/>
    </xf>
    <xf numFmtId="164" fontId="35" fillId="0" borderId="25" xfId="0" applyNumberFormat="1" applyFont="1" applyBorder="1" applyAlignment="1" applyProtection="1">
      <alignment horizontal="center"/>
      <protection locked="0"/>
    </xf>
    <xf numFmtId="4" fontId="51" fillId="0" borderId="34" xfId="0" applyFont="1" applyBorder="1" applyAlignment="1" applyProtection="1">
      <protection locked="0"/>
    </xf>
    <xf numFmtId="4" fontId="51" fillId="0" borderId="25" xfId="0" applyFont="1" applyBorder="1" applyAlignment="1" applyProtection="1">
      <protection locked="0"/>
    </xf>
    <xf numFmtId="164" fontId="35" fillId="0" borderId="34" xfId="0" applyNumberFormat="1" applyFont="1" applyBorder="1" applyAlignment="1" applyProtection="1">
      <protection locked="0"/>
    </xf>
    <xf numFmtId="2" fontId="51" fillId="0" borderId="34" xfId="0" applyNumberFormat="1" applyFont="1" applyBorder="1" applyAlignment="1" applyProtection="1">
      <protection locked="0"/>
    </xf>
    <xf numFmtId="39" fontId="51" fillId="0" borderId="22" xfId="1" applyFont="1" applyBorder="1" applyAlignment="1" applyProtection="1">
      <protection locked="0"/>
    </xf>
    <xf numFmtId="39" fontId="51" fillId="0" borderId="39" xfId="1" applyFont="1" applyBorder="1" applyAlignment="1" applyProtection="1">
      <protection locked="0"/>
    </xf>
    <xf numFmtId="169" fontId="35" fillId="0" borderId="0" xfId="3" applyFont="1" applyBorder="1" applyAlignment="1" applyProtection="1"/>
    <xf numFmtId="164" fontId="35" fillId="0" borderId="63" xfId="0" applyNumberFormat="1" applyFont="1" applyBorder="1" applyProtection="1">
      <protection locked="0"/>
    </xf>
    <xf numFmtId="169" fontId="35" fillId="0" borderId="38" xfId="3" applyFont="1" applyBorder="1" applyAlignment="1" applyProtection="1">
      <alignment horizontal="left"/>
      <protection locked="0"/>
    </xf>
    <xf numFmtId="164" fontId="35" fillId="6" borderId="0" xfId="0" applyNumberFormat="1" applyFont="1" applyFill="1" applyBorder="1" applyProtection="1">
      <protection locked="0"/>
    </xf>
    <xf numFmtId="4" fontId="32" fillId="0" borderId="25" xfId="0" applyFont="1" applyBorder="1" applyProtection="1">
      <protection locked="0"/>
    </xf>
    <xf numFmtId="164" fontId="35" fillId="0" borderId="22" xfId="0" applyNumberFormat="1" applyFont="1" applyBorder="1" applyAlignment="1" applyProtection="1">
      <alignment horizontal="left"/>
      <protection locked="0"/>
    </xf>
    <xf numFmtId="164" fontId="51" fillId="0" borderId="25" xfId="0" applyNumberFormat="1" applyFont="1" applyBorder="1" applyAlignment="1" applyProtection="1">
      <protection locked="0"/>
    </xf>
    <xf numFmtId="169" fontId="51" fillId="0" borderId="34" xfId="3" applyFont="1" applyFill="1" applyBorder="1" applyAlignment="1" applyProtection="1">
      <alignment horizontal="center"/>
      <protection locked="0"/>
    </xf>
    <xf numFmtId="169" fontId="35" fillId="0" borderId="0" xfId="3" applyFont="1" applyBorder="1" applyAlignment="1" applyProtection="1">
      <protection locked="0"/>
    </xf>
    <xf numFmtId="169" fontId="51" fillId="0" borderId="34" xfId="3" applyFont="1" applyBorder="1" applyAlignment="1" applyProtection="1">
      <alignment horizontal="center"/>
      <protection locked="0"/>
    </xf>
    <xf numFmtId="2" fontId="51" fillId="0" borderId="64" xfId="0" applyNumberFormat="1" applyFont="1" applyBorder="1" applyAlignment="1" applyProtection="1">
      <alignment horizontal="left"/>
      <protection locked="0"/>
    </xf>
    <xf numFmtId="2" fontId="51" fillId="0" borderId="38" xfId="0" applyNumberFormat="1" applyFont="1" applyBorder="1" applyAlignment="1" applyProtection="1">
      <alignment horizontal="left"/>
      <protection locked="0"/>
    </xf>
    <xf numFmtId="2" fontId="51" fillId="0" borderId="38" xfId="0" applyNumberFormat="1" applyFont="1" applyBorder="1" applyAlignment="1" applyProtection="1">
      <protection locked="0"/>
    </xf>
    <xf numFmtId="2" fontId="65" fillId="0" borderId="38" xfId="0" applyNumberFormat="1" applyFont="1" applyBorder="1" applyAlignment="1" applyProtection="1">
      <protection locked="0"/>
    </xf>
    <xf numFmtId="39" fontId="51" fillId="0" borderId="38" xfId="1" applyFont="1" applyBorder="1" applyAlignment="1" applyProtection="1">
      <protection locked="0"/>
    </xf>
    <xf numFmtId="39" fontId="51" fillId="0" borderId="0" xfId="1" applyFont="1" applyBorder="1" applyAlignment="1" applyProtection="1">
      <protection locked="0"/>
    </xf>
    <xf numFmtId="2" fontId="66" fillId="0" borderId="38" xfId="0" applyNumberFormat="1" applyFont="1" applyBorder="1" applyAlignment="1" applyProtection="1">
      <alignment horizontal="left"/>
      <protection locked="0"/>
    </xf>
    <xf numFmtId="2" fontId="66" fillId="0" borderId="38" xfId="0" applyNumberFormat="1" applyFont="1" applyBorder="1" applyAlignment="1" applyProtection="1">
      <protection locked="0"/>
    </xf>
    <xf numFmtId="164" fontId="65" fillId="0" borderId="25" xfId="0" applyNumberFormat="1" applyFont="1" applyBorder="1" applyAlignment="1" applyProtection="1">
      <protection locked="0"/>
    </xf>
    <xf numFmtId="169" fontId="66" fillId="0" borderId="34" xfId="3" applyFont="1" applyBorder="1" applyAlignment="1" applyProtection="1">
      <alignment horizontal="center"/>
      <protection locked="0"/>
    </xf>
    <xf numFmtId="169" fontId="51" fillId="0" borderId="36" xfId="3" applyFont="1" applyBorder="1" applyAlignment="1" applyProtection="1">
      <alignment horizontal="center"/>
      <protection locked="0"/>
    </xf>
    <xf numFmtId="164" fontId="51" fillId="0" borderId="36" xfId="0" quotePrefix="1" applyNumberFormat="1" applyFont="1" applyBorder="1" applyAlignment="1" applyProtection="1">
      <alignment horizontal="left"/>
      <protection locked="0"/>
    </xf>
    <xf numFmtId="164" fontId="51" fillId="0" borderId="0" xfId="0" quotePrefix="1" applyNumberFormat="1" applyFont="1" applyBorder="1" applyAlignment="1" applyProtection="1">
      <alignment horizontal="left"/>
      <protection locked="0"/>
    </xf>
    <xf numFmtId="2" fontId="65" fillId="0" borderId="0" xfId="0" applyNumberFormat="1" applyFont="1" applyBorder="1" applyAlignment="1" applyProtection="1">
      <protection locked="0"/>
    </xf>
    <xf numFmtId="164" fontId="35" fillId="0" borderId="63" xfId="0" quotePrefix="1" applyNumberFormat="1" applyFont="1" applyBorder="1" applyProtection="1">
      <protection locked="0"/>
    </xf>
    <xf numFmtId="164" fontId="51" fillId="0" borderId="64" xfId="0" applyNumberFormat="1" applyFont="1" applyBorder="1" applyAlignment="1" applyProtection="1">
      <protection locked="0"/>
    </xf>
    <xf numFmtId="164" fontId="51" fillId="0" borderId="38" xfId="0" applyNumberFormat="1" applyFont="1" applyBorder="1" applyAlignment="1" applyProtection="1">
      <protection locked="0"/>
    </xf>
    <xf numFmtId="164" fontId="32" fillId="0" borderId="0" xfId="0" applyNumberFormat="1" applyFont="1" applyProtection="1">
      <protection locked="0"/>
    </xf>
    <xf numFmtId="164" fontId="32" fillId="0" borderId="0" xfId="0" applyNumberFormat="1" applyFont="1" applyAlignment="1" applyProtection="1">
      <alignment horizontal="center"/>
      <protection locked="0"/>
    </xf>
    <xf numFmtId="164" fontId="64" fillId="0" borderId="0" xfId="0" applyNumberFormat="1" applyFont="1" applyAlignment="1" applyProtection="1">
      <alignment horizontal="center"/>
      <protection locked="0"/>
    </xf>
    <xf numFmtId="164" fontId="64" fillId="0" borderId="17" xfId="0" applyNumberFormat="1" applyFont="1" applyBorder="1" applyAlignment="1" applyProtection="1">
      <alignment horizontal="center"/>
      <protection locked="0"/>
    </xf>
    <xf numFmtId="164" fontId="64" fillId="0" borderId="0" xfId="0" applyNumberFormat="1" applyFont="1" applyBorder="1" applyAlignment="1" applyProtection="1">
      <alignment horizontal="center"/>
      <protection locked="0"/>
    </xf>
    <xf numFmtId="2" fontId="32" fillId="0" borderId="0" xfId="0" applyNumberFormat="1" applyFont="1" applyBorder="1" applyProtection="1">
      <protection locked="0"/>
    </xf>
    <xf numFmtId="2" fontId="64" fillId="0" borderId="0" xfId="0" applyNumberFormat="1" applyFont="1" applyBorder="1" applyProtection="1">
      <protection locked="0"/>
    </xf>
    <xf numFmtId="39" fontId="64" fillId="0" borderId="0" xfId="1" applyFont="1" applyBorder="1" applyProtection="1">
      <protection locked="0"/>
    </xf>
    <xf numFmtId="169" fontId="32" fillId="0" borderId="0" xfId="3" applyFont="1" applyBorder="1"/>
    <xf numFmtId="169" fontId="32" fillId="0" borderId="0" xfId="3" applyFont="1" applyBorder="1" applyProtection="1"/>
    <xf numFmtId="4" fontId="64" fillId="0" borderId="0" xfId="0" applyFont="1" applyBorder="1" applyAlignment="1" applyProtection="1">
      <alignment horizontal="center"/>
      <protection locked="0"/>
    </xf>
    <xf numFmtId="169" fontId="32" fillId="0" borderId="0" xfId="3" applyFont="1" applyProtection="1"/>
    <xf numFmtId="2" fontId="32" fillId="0" borderId="0" xfId="0" applyNumberFormat="1" applyFont="1" applyProtection="1">
      <protection locked="0"/>
    </xf>
    <xf numFmtId="2" fontId="64" fillId="0" borderId="0" xfId="0" applyNumberFormat="1" applyFont="1" applyProtection="1">
      <protection locked="0"/>
    </xf>
    <xf numFmtId="39" fontId="64" fillId="0" borderId="0" xfId="1" applyFont="1" applyProtection="1">
      <protection locked="0"/>
    </xf>
    <xf numFmtId="4" fontId="32" fillId="0" borderId="0" xfId="0" applyFont="1" applyProtection="1">
      <protection locked="0"/>
    </xf>
    <xf numFmtId="4" fontId="32" fillId="0" borderId="0" xfId="0" applyFont="1" applyAlignment="1" applyProtection="1">
      <alignment horizontal="center"/>
      <protection locked="0"/>
    </xf>
    <xf numFmtId="4" fontId="64" fillId="0" borderId="0" xfId="0" applyFont="1" applyAlignment="1" applyProtection="1">
      <alignment horizontal="center"/>
      <protection locked="0"/>
    </xf>
    <xf numFmtId="4" fontId="32" fillId="0" borderId="0" xfId="0" applyFont="1" applyAlignment="1">
      <alignment horizontal="center"/>
    </xf>
    <xf numFmtId="2" fontId="32" fillId="0" borderId="0" xfId="0" applyNumberFormat="1" applyFont="1"/>
    <xf numFmtId="2" fontId="64" fillId="0" borderId="0" xfId="0" applyNumberFormat="1" applyFont="1"/>
    <xf numFmtId="39" fontId="64" fillId="0" borderId="0" xfId="1" applyFont="1"/>
    <xf numFmtId="14" fontId="2" fillId="0" borderId="0" xfId="9" applyNumberFormat="1" applyFont="1" applyAlignment="1" applyProtection="1">
      <alignment vertical="center"/>
    </xf>
    <xf numFmtId="44" fontId="35" fillId="16" borderId="23" xfId="1" applyNumberFormat="1" applyFont="1" applyFill="1" applyBorder="1" applyAlignment="1" applyProtection="1">
      <alignment horizontal="center"/>
      <protection locked="0"/>
    </xf>
    <xf numFmtId="44" fontId="35" fillId="16" borderId="23" xfId="3" applyNumberFormat="1" applyFont="1" applyFill="1" applyBorder="1" applyAlignment="1" applyProtection="1">
      <alignment horizontal="center"/>
      <protection locked="0"/>
    </xf>
    <xf numFmtId="167" fontId="15" fillId="0" borderId="1" xfId="9" applyFont="1" applyBorder="1" applyAlignment="1" applyProtection="1">
      <alignment horizontal="center"/>
    </xf>
    <xf numFmtId="173" fontId="15" fillId="0" borderId="1" xfId="9" applyNumberFormat="1" applyFont="1" applyBorder="1" applyAlignment="1" applyProtection="1">
      <alignment horizontal="center"/>
    </xf>
    <xf numFmtId="44" fontId="15" fillId="0" borderId="1" xfId="6" applyFont="1" applyBorder="1" applyProtection="1"/>
    <xf numFmtId="44" fontId="15" fillId="0" borderId="1" xfId="2" applyNumberFormat="1" applyFont="1" applyBorder="1" applyAlignment="1" applyProtection="1">
      <alignment horizontal="right"/>
    </xf>
    <xf numFmtId="43" fontId="15" fillId="0" borderId="5" xfId="2" applyFont="1" applyBorder="1" applyProtection="1"/>
    <xf numFmtId="173" fontId="16" fillId="0" borderId="0" xfId="9" applyNumberFormat="1" applyFont="1"/>
    <xf numFmtId="167" fontId="16" fillId="0" borderId="0" xfId="9" applyFont="1"/>
    <xf numFmtId="43" fontId="15" fillId="0" borderId="29" xfId="2" applyFont="1" applyBorder="1" applyProtection="1"/>
    <xf numFmtId="44" fontId="15" fillId="0" borderId="7" xfId="2" applyNumberFormat="1" applyFont="1" applyBorder="1" applyProtection="1"/>
    <xf numFmtId="44" fontId="15" fillId="0" borderId="5" xfId="2" applyNumberFormat="1" applyFont="1" applyBorder="1" applyProtection="1"/>
    <xf numFmtId="44" fontId="15" fillId="0" borderId="29" xfId="2" applyNumberFormat="1" applyFont="1" applyBorder="1" applyProtection="1"/>
    <xf numFmtId="44" fontId="15" fillId="0" borderId="1" xfId="2" applyNumberFormat="1" applyFont="1" applyBorder="1" applyProtection="1"/>
    <xf numFmtId="167" fontId="16" fillId="0" borderId="0" xfId="9" applyFont="1" applyProtection="1"/>
    <xf numFmtId="173" fontId="16" fillId="0" borderId="0" xfId="9" applyNumberFormat="1" applyFont="1" applyAlignment="1" applyProtection="1">
      <alignment horizontal="center"/>
    </xf>
    <xf numFmtId="173" fontId="16" fillId="0" borderId="0" xfId="9" applyNumberFormat="1" applyFont="1" applyProtection="1"/>
    <xf numFmtId="44" fontId="16" fillId="0" borderId="0" xfId="6" applyFont="1" applyProtection="1"/>
    <xf numFmtId="44" fontId="17" fillId="0" borderId="6" xfId="2" applyNumberFormat="1" applyFont="1" applyBorder="1" applyProtection="1"/>
    <xf numFmtId="43" fontId="17" fillId="0" borderId="30" xfId="2" applyFont="1" applyBorder="1" applyProtection="1"/>
    <xf numFmtId="44" fontId="16" fillId="0" borderId="0" xfId="6" applyFont="1"/>
    <xf numFmtId="173" fontId="16" fillId="0" borderId="0" xfId="9" applyNumberFormat="1" applyFont="1" applyAlignment="1">
      <alignment horizontal="center"/>
    </xf>
    <xf numFmtId="167" fontId="15" fillId="0" borderId="65" xfId="9" applyFont="1" applyBorder="1"/>
    <xf numFmtId="167" fontId="15" fillId="0" borderId="65" xfId="9" applyFont="1" applyBorder="1" applyAlignment="1">
      <alignment horizontal="right"/>
    </xf>
    <xf numFmtId="44" fontId="15" fillId="0" borderId="66" xfId="3" applyNumberFormat="1" applyFont="1" applyBorder="1"/>
    <xf numFmtId="167" fontId="15" fillId="0" borderId="67" xfId="9" applyFont="1" applyBorder="1"/>
    <xf numFmtId="167" fontId="15" fillId="0" borderId="67" xfId="9" applyFont="1" applyBorder="1" applyAlignment="1">
      <alignment horizontal="right"/>
    </xf>
    <xf numFmtId="44" fontId="15" fillId="0" borderId="68" xfId="3" applyNumberFormat="1" applyFont="1" applyBorder="1"/>
    <xf numFmtId="167" fontId="15" fillId="0" borderId="69" xfId="9" applyFont="1" applyBorder="1"/>
    <xf numFmtId="167" fontId="15" fillId="0" borderId="43" xfId="9" applyFont="1" applyBorder="1"/>
    <xf numFmtId="44" fontId="15" fillId="0" borderId="70" xfId="3" applyNumberFormat="1" applyFont="1" applyBorder="1"/>
    <xf numFmtId="168" fontId="37" fillId="0" borderId="0" xfId="0" applyNumberFormat="1" applyFont="1" applyFill="1" applyBorder="1" applyAlignment="1" applyProtection="1">
      <protection locked="0"/>
    </xf>
    <xf numFmtId="166" fontId="49" fillId="0" borderId="25" xfId="0" applyNumberFormat="1" applyFont="1" applyFill="1" applyBorder="1" applyAlignment="1" applyProtection="1">
      <alignment horizontal="center"/>
    </xf>
    <xf numFmtId="166" fontId="53" fillId="0" borderId="0" xfId="0" applyNumberFormat="1" applyFont="1" applyBorder="1" applyAlignment="1" applyProtection="1">
      <alignment horizontal="center"/>
    </xf>
    <xf numFmtId="165" fontId="28" fillId="0" borderId="0" xfId="0" applyNumberFormat="1" applyFont="1" applyAlignment="1" applyProtection="1">
      <alignment horizontal="center" vertical="center"/>
      <protection locked="0"/>
    </xf>
    <xf numFmtId="165" fontId="28" fillId="0" borderId="0" xfId="0" applyNumberFormat="1" applyFont="1" applyAlignment="1" applyProtection="1">
      <alignment horizontal="center" vertical="center"/>
    </xf>
    <xf numFmtId="39" fontId="35" fillId="19" borderId="15" xfId="1" applyFont="1" applyFill="1" applyBorder="1" applyProtection="1">
      <protection locked="0"/>
    </xf>
    <xf numFmtId="43" fontId="27" fillId="20" borderId="1" xfId="0" applyNumberFormat="1" applyFont="1" applyFill="1" applyBorder="1"/>
    <xf numFmtId="43" fontId="27" fillId="20" borderId="1" xfId="0" applyNumberFormat="1" applyFont="1" applyFill="1" applyBorder="1" applyProtection="1">
      <protection locked="0"/>
    </xf>
    <xf numFmtId="15" fontId="35" fillId="20" borderId="1" xfId="0" applyNumberFormat="1" applyFont="1" applyFill="1" applyBorder="1" applyAlignment="1" applyProtection="1">
      <alignment horizontal="center"/>
    </xf>
    <xf numFmtId="39" fontId="35" fillId="20" borderId="15" xfId="1" applyFont="1" applyFill="1" applyBorder="1" applyProtection="1">
      <protection locked="0"/>
    </xf>
    <xf numFmtId="169" fontId="34" fillId="0" borderId="34" xfId="3" applyNumberFormat="1" applyFont="1" applyBorder="1" applyProtection="1"/>
    <xf numFmtId="0" fontId="5" fillId="0" borderId="25" xfId="7" applyFont="1" applyBorder="1"/>
    <xf numFmtId="44" fontId="1" fillId="0" borderId="34" xfId="7" applyNumberFormat="1" applyBorder="1"/>
    <xf numFmtId="44" fontId="1" fillId="0" borderId="22" xfId="7" applyNumberFormat="1" applyBorder="1"/>
    <xf numFmtId="44" fontId="15" fillId="21" borderId="1" xfId="2" applyNumberFormat="1" applyFont="1" applyFill="1" applyBorder="1" applyAlignment="1" applyProtection="1">
      <alignment horizontal="right"/>
    </xf>
    <xf numFmtId="169" fontId="34" fillId="0" borderId="0" xfId="3" applyFont="1" applyProtection="1"/>
    <xf numFmtId="169" fontId="25" fillId="0" borderId="17" xfId="3" applyFont="1" applyBorder="1" applyProtection="1"/>
    <xf numFmtId="169" fontId="25" fillId="0" borderId="0" xfId="3" applyFont="1" applyProtection="1"/>
    <xf numFmtId="169" fontId="34" fillId="0" borderId="23" xfId="3" applyFont="1" applyBorder="1" applyProtection="1"/>
    <xf numFmtId="169" fontId="34" fillId="0" borderId="15" xfId="3" applyFont="1" applyBorder="1" applyProtection="1"/>
    <xf numFmtId="169" fontId="35" fillId="0" borderId="23" xfId="3" applyFont="1" applyBorder="1" applyAlignment="1" applyProtection="1"/>
    <xf numFmtId="169" fontId="21" fillId="0" borderId="15" xfId="3" applyFont="1" applyBorder="1" applyProtection="1"/>
    <xf numFmtId="169" fontId="35" fillId="0" borderId="15" xfId="3" applyFont="1" applyBorder="1" applyProtection="1"/>
    <xf numFmtId="169" fontId="34" fillId="0" borderId="0" xfId="3" applyFont="1" applyBorder="1" applyProtection="1"/>
    <xf numFmtId="169" fontId="62" fillId="0" borderId="1" xfId="3" applyFont="1" applyBorder="1" applyAlignment="1" applyProtection="1"/>
    <xf numFmtId="169" fontId="34" fillId="0" borderId="50" xfId="3" applyFont="1" applyBorder="1" applyProtection="1"/>
    <xf numFmtId="169" fontId="34" fillId="0" borderId="1" xfId="3" applyFont="1" applyBorder="1" applyProtection="1"/>
    <xf numFmtId="169" fontId="34" fillId="0" borderId="9" xfId="3" applyFont="1" applyBorder="1" applyProtection="1"/>
    <xf numFmtId="169" fontId="54" fillId="0" borderId="3" xfId="3" applyFont="1" applyBorder="1" applyProtection="1"/>
    <xf numFmtId="169" fontId="54" fillId="0" borderId="34" xfId="3" applyFont="1" applyBorder="1" applyProtection="1"/>
    <xf numFmtId="169" fontId="54" fillId="0" borderId="22" xfId="3" applyFont="1" applyBorder="1" applyProtection="1"/>
    <xf numFmtId="169" fontId="54" fillId="0" borderId="9" xfId="3" applyFont="1" applyBorder="1" applyProtection="1"/>
    <xf numFmtId="169" fontId="36" fillId="0" borderId="0" xfId="3" applyFont="1" applyBorder="1" applyProtection="1"/>
    <xf numFmtId="169" fontId="49" fillId="0" borderId="0" xfId="3" applyFont="1" applyBorder="1" applyProtection="1"/>
    <xf numFmtId="169" fontId="35" fillId="0" borderId="0" xfId="3" applyFont="1" applyBorder="1" applyProtection="1"/>
    <xf numFmtId="169" fontId="37" fillId="0" borderId="0" xfId="3" applyFont="1" applyBorder="1" applyProtection="1"/>
    <xf numFmtId="169" fontId="27" fillId="0" borderId="0" xfId="3" applyFont="1" applyBorder="1" applyProtection="1">
      <protection locked="0"/>
    </xf>
    <xf numFmtId="169" fontId="35" fillId="0" borderId="0" xfId="3" applyFont="1" applyBorder="1" applyProtection="1">
      <protection locked="0"/>
    </xf>
    <xf numFmtId="169" fontId="25" fillId="0" borderId="15" xfId="3" applyFont="1" applyBorder="1" applyProtection="1"/>
    <xf numFmtId="169" fontId="35" fillId="0" borderId="34" xfId="3" applyNumberFormat="1" applyFont="1" applyBorder="1" applyProtection="1"/>
    <xf numFmtId="44" fontId="34" fillId="21" borderId="23" xfId="3" applyNumberFormat="1" applyFont="1" applyFill="1" applyBorder="1" applyAlignment="1" applyProtection="1"/>
    <xf numFmtId="44" fontId="34" fillId="22" borderId="23" xfId="3" applyNumberFormat="1" applyFont="1" applyFill="1" applyBorder="1" applyAlignment="1" applyProtection="1"/>
    <xf numFmtId="39" fontId="16" fillId="0" borderId="0" xfId="1" applyFont="1"/>
    <xf numFmtId="44" fontId="15" fillId="21" borderId="1" xfId="6" applyFont="1" applyFill="1" applyBorder="1" applyProtection="1"/>
    <xf numFmtId="44" fontId="15" fillId="0" borderId="1" xfId="2" applyNumberFormat="1" applyFont="1" applyFill="1" applyBorder="1" applyAlignment="1" applyProtection="1">
      <alignment horizontal="right"/>
    </xf>
    <xf numFmtId="44" fontId="1" fillId="3" borderId="1" xfId="5" applyFont="1" applyFill="1" applyBorder="1" applyAlignment="1" applyProtection="1">
      <alignment horizontal="justify"/>
    </xf>
    <xf numFmtId="169" fontId="1" fillId="3" borderId="1" xfId="3" applyFont="1" applyFill="1" applyBorder="1" applyAlignment="1" applyProtection="1">
      <alignment horizontal="center"/>
    </xf>
    <xf numFmtId="171" fontId="67" fillId="0" borderId="9" xfId="1" quotePrefix="1" applyNumberFormat="1" applyFont="1" applyBorder="1" applyAlignment="1">
      <alignment horizontal="center"/>
    </xf>
    <xf numFmtId="171" fontId="9" fillId="0" borderId="0" xfId="7" applyNumberFormat="1" applyFont="1"/>
    <xf numFmtId="171" fontId="18" fillId="0" borderId="0" xfId="9" applyNumberFormat="1" applyFont="1"/>
    <xf numFmtId="44" fontId="35" fillId="16" borderId="23" xfId="3" applyNumberFormat="1" applyFont="1" applyFill="1" applyBorder="1" applyAlignment="1" applyProtection="1">
      <alignment horizontal="center"/>
    </xf>
    <xf numFmtId="39" fontId="34" fillId="0" borderId="0" xfId="1" applyFont="1" applyFill="1" applyBorder="1" applyProtection="1"/>
    <xf numFmtId="43" fontId="34" fillId="0" borderId="20" xfId="3" applyNumberFormat="1" applyFont="1" applyBorder="1" applyProtection="1"/>
    <xf numFmtId="43" fontId="35" fillId="16" borderId="23" xfId="1" applyNumberFormat="1" applyFont="1" applyFill="1" applyBorder="1" applyAlignment="1" applyProtection="1">
      <alignment horizontal="center"/>
    </xf>
    <xf numFmtId="43" fontId="35" fillId="16" borderId="23" xfId="3" applyNumberFormat="1" applyFont="1" applyFill="1" applyBorder="1" applyAlignment="1" applyProtection="1">
      <alignment horizontal="center"/>
    </xf>
    <xf numFmtId="39" fontId="25" fillId="0" borderId="0" xfId="1" applyFont="1" applyFill="1" applyBorder="1" applyProtection="1"/>
    <xf numFmtId="168" fontId="35" fillId="12" borderId="7" xfId="1" applyNumberFormat="1" applyFont="1" applyFill="1" applyBorder="1" applyAlignment="1" applyProtection="1">
      <protection locked="0"/>
    </xf>
    <xf numFmtId="168" fontId="37" fillId="0" borderId="1" xfId="0" applyNumberFormat="1" applyFont="1" applyFill="1" applyBorder="1" applyProtection="1"/>
    <xf numFmtId="164" fontId="36" fillId="0" borderId="0" xfId="0" quotePrefix="1" applyNumberFormat="1" applyFont="1" applyFill="1" applyBorder="1" applyAlignment="1" applyProtection="1">
      <alignment horizontal="left"/>
    </xf>
    <xf numFmtId="39" fontId="23" fillId="0" borderId="15" xfId="1" applyFont="1" applyFill="1" applyBorder="1" applyAlignment="1" applyProtection="1">
      <alignment horizontal="right"/>
    </xf>
    <xf numFmtId="39" fontId="21" fillId="0" borderId="15" xfId="1" applyFont="1" applyFill="1" applyBorder="1" applyAlignment="1" applyProtection="1">
      <alignment horizontal="right"/>
    </xf>
    <xf numFmtId="39" fontId="25" fillId="0" borderId="15" xfId="1" applyFont="1" applyFill="1" applyBorder="1" applyAlignment="1" applyProtection="1">
      <alignment horizontal="right"/>
    </xf>
    <xf numFmtId="39" fontId="34" fillId="0" borderId="15" xfId="1" applyFont="1" applyFill="1" applyBorder="1" applyAlignment="1" applyProtection="1">
      <alignment horizontal="right"/>
    </xf>
    <xf numFmtId="44" fontId="35" fillId="16" borderId="23" xfId="1" applyNumberFormat="1" applyFont="1" applyFill="1" applyBorder="1" applyAlignment="1" applyProtection="1">
      <alignment horizontal="center"/>
    </xf>
    <xf numFmtId="44" fontId="34" fillId="0" borderId="23" xfId="3" applyNumberFormat="1" applyFont="1" applyFill="1" applyBorder="1" applyAlignment="1" applyProtection="1"/>
    <xf numFmtId="2" fontId="42" fillId="0" borderId="0" xfId="9" applyNumberFormat="1" applyFont="1"/>
    <xf numFmtId="169" fontId="21" fillId="0" borderId="15" xfId="3" applyFont="1" applyBorder="1" applyAlignment="1" applyProtection="1">
      <alignment horizontal="right"/>
    </xf>
    <xf numFmtId="39" fontId="34" fillId="0" borderId="15" xfId="1" applyNumberFormat="1" applyFont="1" applyFill="1" applyBorder="1" applyProtection="1"/>
    <xf numFmtId="43" fontId="35" fillId="16" borderId="23" xfId="1" applyNumberFormat="1" applyFont="1" applyFill="1" applyBorder="1" applyAlignment="1" applyProtection="1">
      <alignment horizontal="center"/>
      <protection locked="0"/>
    </xf>
    <xf numFmtId="43" fontId="35" fillId="16" borderId="23" xfId="3" applyNumberFormat="1" applyFont="1" applyFill="1" applyBorder="1" applyAlignment="1" applyProtection="1">
      <alignment horizontal="center"/>
      <protection locked="0"/>
    </xf>
    <xf numFmtId="15" fontId="37" fillId="0" borderId="5" xfId="0" applyNumberFormat="1" applyFont="1" applyFill="1" applyBorder="1" applyProtection="1"/>
    <xf numFmtId="169" fontId="37" fillId="3" borderId="6" xfId="3" applyFont="1" applyFill="1" applyBorder="1" applyProtection="1">
      <protection locked="0"/>
    </xf>
    <xf numFmtId="15" fontId="37" fillId="0" borderId="71" xfId="0" applyNumberFormat="1" applyFont="1" applyFill="1" applyBorder="1" applyProtection="1"/>
    <xf numFmtId="169" fontId="35" fillId="0" borderId="71" xfId="3" applyFont="1" applyFill="1" applyBorder="1" applyAlignment="1" applyProtection="1">
      <protection locked="0"/>
    </xf>
    <xf numFmtId="44" fontId="35" fillId="3" borderId="18" xfId="1" applyNumberFormat="1" applyFont="1" applyFill="1" applyBorder="1" applyAlignment="1" applyProtection="1">
      <alignment horizontal="center"/>
      <protection locked="0"/>
    </xf>
    <xf numFmtId="44" fontId="35" fillId="3" borderId="15" xfId="1" applyNumberFormat="1" applyFont="1" applyFill="1" applyBorder="1" applyAlignment="1" applyProtection="1">
      <alignment horizontal="center"/>
      <protection locked="0"/>
    </xf>
    <xf numFmtId="41" fontId="35" fillId="3" borderId="27" xfId="1" applyNumberFormat="1" applyFont="1" applyFill="1" applyBorder="1" applyAlignment="1" applyProtection="1">
      <alignment horizontal="center"/>
      <protection locked="0"/>
    </xf>
    <xf numFmtId="15" fontId="27" fillId="0" borderId="5" xfId="0" applyNumberFormat="1" applyFont="1" applyBorder="1" applyProtection="1"/>
    <xf numFmtId="169" fontId="40" fillId="3" borderId="5" xfId="3" applyFont="1" applyFill="1" applyBorder="1" applyProtection="1">
      <protection locked="0"/>
    </xf>
    <xf numFmtId="15" fontId="27" fillId="0" borderId="71" xfId="0" applyNumberFormat="1" applyFont="1" applyFill="1" applyBorder="1" applyProtection="1"/>
    <xf numFmtId="15" fontId="27" fillId="0" borderId="5" xfId="0" applyNumberFormat="1" applyFont="1" applyFill="1" applyBorder="1" applyAlignment="1" applyProtection="1">
      <alignment horizontal="center"/>
    </xf>
    <xf numFmtId="168" fontId="37" fillId="3" borderId="5" xfId="0" applyNumberFormat="1" applyFont="1" applyFill="1" applyBorder="1" applyAlignment="1" applyProtection="1">
      <protection locked="0"/>
    </xf>
    <xf numFmtId="15" fontId="35" fillId="0" borderId="71" xfId="0" applyNumberFormat="1" applyFont="1" applyFill="1" applyBorder="1" applyAlignment="1" applyProtection="1">
      <alignment horizontal="center"/>
    </xf>
    <xf numFmtId="168" fontId="37" fillId="0" borderId="71" xfId="0" applyNumberFormat="1" applyFont="1" applyFill="1" applyBorder="1" applyAlignment="1" applyProtection="1">
      <protection locked="0"/>
    </xf>
    <xf numFmtId="169" fontId="27" fillId="3" borderId="5" xfId="3" applyFont="1" applyFill="1" applyBorder="1" applyProtection="1">
      <protection locked="0"/>
    </xf>
    <xf numFmtId="15" fontId="27" fillId="0" borderId="5" xfId="0" applyNumberFormat="1" applyFont="1" applyBorder="1" applyAlignment="1">
      <alignment horizontal="center"/>
    </xf>
    <xf numFmtId="15" fontId="49" fillId="0" borderId="71" xfId="0" applyNumberFormat="1" applyFont="1" applyFill="1" applyBorder="1" applyAlignment="1" applyProtection="1">
      <alignment horizontal="center"/>
    </xf>
    <xf numFmtId="44" fontId="37" fillId="3" borderId="5" xfId="0" applyNumberFormat="1" applyFont="1" applyFill="1" applyBorder="1" applyAlignment="1" applyProtection="1">
      <alignment horizontal="center"/>
      <protection locked="0"/>
    </xf>
    <xf numFmtId="44" fontId="37" fillId="0" borderId="71" xfId="0" applyNumberFormat="1" applyFont="1" applyFill="1" applyBorder="1" applyAlignment="1" applyProtection="1">
      <alignment horizontal="center"/>
      <protection locked="0"/>
    </xf>
    <xf numFmtId="15" fontId="27" fillId="0" borderId="5" xfId="0" applyNumberFormat="1" applyFont="1" applyBorder="1" applyAlignment="1" applyProtection="1">
      <alignment horizontal="center"/>
    </xf>
    <xf numFmtId="164" fontId="35" fillId="0" borderId="24" xfId="0" quotePrefix="1" applyNumberFormat="1" applyFont="1" applyBorder="1" applyAlignment="1" applyProtection="1">
      <alignment horizontal="center"/>
    </xf>
    <xf numFmtId="164" fontId="61" fillId="0" borderId="72" xfId="0" applyNumberFormat="1" applyFont="1" applyBorder="1" applyAlignment="1" applyProtection="1">
      <alignment horizontal="left"/>
    </xf>
    <xf numFmtId="164" fontId="61" fillId="0" borderId="73" xfId="0" applyNumberFormat="1" applyFont="1" applyBorder="1" applyAlignment="1" applyProtection="1">
      <alignment horizontal="left"/>
    </xf>
    <xf numFmtId="164" fontId="61" fillId="0" borderId="7" xfId="0" applyNumberFormat="1" applyFont="1" applyBorder="1" applyAlignment="1" applyProtection="1">
      <alignment horizontal="left"/>
    </xf>
    <xf numFmtId="49" fontId="56" fillId="0" borderId="0" xfId="8" applyFont="1" applyAlignment="1">
      <alignment horizontal="center"/>
    </xf>
    <xf numFmtId="2" fontId="68" fillId="0" borderId="64" xfId="0" applyNumberFormat="1" applyFont="1" applyBorder="1" applyAlignment="1" applyProtection="1">
      <alignment horizontal="left"/>
      <protection locked="0"/>
    </xf>
    <xf numFmtId="164" fontId="38" fillId="0" borderId="15" xfId="0" applyNumberFormat="1" applyFont="1" applyFill="1" applyBorder="1" applyAlignment="1" applyProtection="1">
      <alignment horizontal="left"/>
    </xf>
    <xf numFmtId="164" fontId="40" fillId="0" borderId="15" xfId="0" applyNumberFormat="1" applyFont="1" applyFill="1" applyBorder="1" applyAlignment="1" applyProtection="1">
      <alignment horizontal="left"/>
    </xf>
    <xf numFmtId="39" fontId="69" fillId="0" borderId="15" xfId="1" applyFont="1" applyFill="1" applyBorder="1" applyProtection="1"/>
    <xf numFmtId="4" fontId="70" fillId="0" borderId="0" xfId="0" applyFont="1" applyAlignment="1">
      <alignment vertical="center"/>
    </xf>
    <xf numFmtId="4" fontId="19" fillId="0" borderId="0" xfId="0" applyFont="1" applyAlignment="1">
      <alignment vertical="center"/>
    </xf>
    <xf numFmtId="169" fontId="71" fillId="0" borderId="15" xfId="3" applyFont="1" applyBorder="1" applyProtection="1"/>
    <xf numFmtId="4" fontId="20" fillId="0" borderId="0" xfId="0" applyFont="1" applyAlignment="1">
      <alignment vertical="center"/>
    </xf>
    <xf numFmtId="4" fontId="19" fillId="0" borderId="36" xfId="0" applyFont="1" applyBorder="1" applyAlignment="1">
      <alignment vertical="center"/>
    </xf>
    <xf numFmtId="4" fontId="12" fillId="0" borderId="0" xfId="0" applyFont="1" applyAlignment="1">
      <alignment horizontal="center" vertical="center"/>
    </xf>
    <xf numFmtId="43" fontId="2" fillId="0" borderId="0" xfId="2" applyFont="1" applyAlignment="1" applyProtection="1">
      <alignment horizontal="center"/>
    </xf>
    <xf numFmtId="0" fontId="3" fillId="0" borderId="0" xfId="7" applyFont="1" applyAlignment="1" applyProtection="1">
      <alignment horizontal="center"/>
    </xf>
    <xf numFmtId="2" fontId="51" fillId="0" borderId="38" xfId="0" applyNumberFormat="1" applyFont="1" applyBorder="1" applyAlignment="1" applyProtection="1">
      <alignment horizontal="left" indent="1"/>
      <protection locked="0"/>
    </xf>
    <xf numFmtId="4" fontId="27" fillId="0" borderId="38" xfId="0" applyFont="1" applyBorder="1" applyAlignment="1" applyProtection="1">
      <alignment horizontal="left" indent="1"/>
      <protection locked="0"/>
    </xf>
    <xf numFmtId="168" fontId="41" fillId="15" borderId="71" xfId="0" applyNumberFormat="1" applyFont="1" applyFill="1" applyBorder="1" applyAlignment="1" applyProtection="1">
      <alignment horizontal="right"/>
    </xf>
    <xf numFmtId="2" fontId="68" fillId="0" borderId="8" xfId="0" applyNumberFormat="1" applyFont="1" applyFill="1" applyBorder="1" applyAlignment="1" applyProtection="1">
      <alignment horizontal="left"/>
      <protection locked="0"/>
    </xf>
    <xf numFmtId="4" fontId="68" fillId="0" borderId="9" xfId="0" applyFont="1" applyFill="1" applyBorder="1" applyAlignment="1" applyProtection="1">
      <protection locked="0"/>
    </xf>
    <xf numFmtId="4" fontId="68" fillId="0" borderId="0" xfId="0" applyFont="1" applyFill="1" applyBorder="1" applyAlignment="1" applyProtection="1">
      <protection locked="0"/>
    </xf>
    <xf numFmtId="44" fontId="35" fillId="0" borderId="9" xfId="0" applyNumberFormat="1" applyFont="1" applyBorder="1" applyAlignment="1">
      <alignment horizontal="center"/>
    </xf>
    <xf numFmtId="4" fontId="35" fillId="0" borderId="9" xfId="0" applyFont="1" applyBorder="1" applyAlignment="1">
      <alignment horizontal="center"/>
    </xf>
    <xf numFmtId="169" fontId="37" fillId="3" borderId="25" xfId="3" applyFont="1" applyFill="1" applyBorder="1" applyAlignment="1" applyProtection="1">
      <alignment horizontal="center"/>
      <protection locked="0"/>
    </xf>
    <xf numFmtId="169" fontId="37" fillId="3" borderId="22" xfId="3" applyFont="1" applyFill="1" applyBorder="1" applyAlignment="1" applyProtection="1">
      <alignment horizontal="center"/>
      <protection locked="0"/>
    </xf>
    <xf numFmtId="166" fontId="61" fillId="0" borderId="25" xfId="0" applyNumberFormat="1" applyFont="1" applyFill="1" applyBorder="1" applyAlignment="1" applyProtection="1">
      <alignment horizontal="center"/>
    </xf>
    <xf numFmtId="166" fontId="61" fillId="0" borderId="22" xfId="0" applyNumberFormat="1" applyFont="1" applyFill="1" applyBorder="1" applyAlignment="1" applyProtection="1">
      <alignment horizontal="center"/>
    </xf>
    <xf numFmtId="169" fontId="35" fillId="3" borderId="25" xfId="3" applyFont="1" applyFill="1" applyBorder="1" applyAlignment="1" applyProtection="1">
      <alignment horizontal="center"/>
      <protection locked="0"/>
    </xf>
    <xf numFmtId="169" fontId="35" fillId="3" borderId="22" xfId="3" applyFont="1" applyFill="1" applyBorder="1" applyAlignment="1" applyProtection="1">
      <alignment horizontal="center"/>
      <protection locked="0"/>
    </xf>
    <xf numFmtId="166" fontId="53" fillId="0" borderId="0" xfId="0" applyNumberFormat="1" applyFont="1" applyFill="1" applyBorder="1" applyAlignment="1" applyProtection="1">
      <alignment horizontal="center"/>
    </xf>
    <xf numFmtId="168" fontId="37" fillId="0" borderId="0" xfId="0" applyNumberFormat="1" applyFont="1" applyFill="1" applyBorder="1" applyAlignment="1" applyProtection="1">
      <protection locked="0"/>
    </xf>
    <xf numFmtId="166" fontId="49" fillId="0" borderId="25" xfId="0" applyNumberFormat="1" applyFont="1" applyFill="1" applyBorder="1" applyAlignment="1" applyProtection="1">
      <alignment horizontal="center"/>
    </xf>
    <xf numFmtId="166" fontId="49" fillId="0" borderId="22" xfId="0" applyNumberFormat="1" applyFont="1" applyFill="1" applyBorder="1" applyAlignment="1" applyProtection="1">
      <alignment horizontal="center"/>
    </xf>
    <xf numFmtId="169" fontId="27" fillId="3" borderId="25" xfId="3" applyFont="1" applyFill="1" applyBorder="1" applyAlignment="1" applyProtection="1">
      <alignment horizontal="center"/>
      <protection locked="0"/>
    </xf>
    <xf numFmtId="169" fontId="27" fillId="3" borderId="22" xfId="3" applyFont="1" applyFill="1" applyBorder="1" applyAlignment="1" applyProtection="1">
      <alignment horizontal="center"/>
      <protection locked="0"/>
    </xf>
    <xf numFmtId="166" fontId="53" fillId="0" borderId="0" xfId="0" applyNumberFormat="1" applyFont="1" applyBorder="1" applyAlignment="1" applyProtection="1">
      <alignment horizontal="center"/>
    </xf>
    <xf numFmtId="166" fontId="35" fillId="0" borderId="25" xfId="0" applyNumberFormat="1" applyFont="1" applyFill="1" applyBorder="1" applyAlignment="1" applyProtection="1">
      <alignment horizontal="center"/>
    </xf>
    <xf numFmtId="166" fontId="35" fillId="0" borderId="22" xfId="0" applyNumberFormat="1" applyFont="1" applyFill="1" applyBorder="1" applyAlignment="1" applyProtection="1">
      <alignment horizontal="center"/>
    </xf>
    <xf numFmtId="8" fontId="35" fillId="3" borderId="25" xfId="3" applyNumberFormat="1" applyFont="1" applyFill="1" applyBorder="1" applyAlignment="1" applyProtection="1">
      <alignment horizontal="center"/>
      <protection locked="0"/>
    </xf>
    <xf numFmtId="8" fontId="35" fillId="3" borderId="22" xfId="3" applyNumberFormat="1" applyFont="1" applyFill="1" applyBorder="1" applyAlignment="1" applyProtection="1">
      <alignment horizontal="center"/>
      <protection locked="0"/>
    </xf>
    <xf numFmtId="44" fontId="27" fillId="3" borderId="25" xfId="1" applyNumberFormat="1" applyFont="1" applyFill="1" applyBorder="1" applyAlignment="1" applyProtection="1">
      <alignment horizontal="center"/>
      <protection locked="0"/>
    </xf>
    <xf numFmtId="44" fontId="27" fillId="3" borderId="22" xfId="1" applyNumberFormat="1" applyFont="1" applyFill="1" applyBorder="1" applyAlignment="1" applyProtection="1">
      <alignment horizontal="center"/>
      <protection locked="0"/>
    </xf>
    <xf numFmtId="164" fontId="23" fillId="0" borderId="0" xfId="0" applyNumberFormat="1" applyFont="1" applyAlignment="1" applyProtection="1">
      <alignment horizontal="center"/>
    </xf>
    <xf numFmtId="164" fontId="23" fillId="3" borderId="0" xfId="0" applyNumberFormat="1" applyFont="1" applyFill="1" applyAlignment="1" applyProtection="1">
      <alignment horizontal="left"/>
    </xf>
    <xf numFmtId="44" fontId="37" fillId="3" borderId="25" xfId="1" applyNumberFormat="1" applyFont="1" applyFill="1" applyBorder="1" applyAlignment="1" applyProtection="1">
      <alignment horizontal="center"/>
      <protection locked="0"/>
    </xf>
    <xf numFmtId="44" fontId="37" fillId="3" borderId="22" xfId="1" applyNumberFormat="1" applyFont="1" applyFill="1" applyBorder="1" applyAlignment="1" applyProtection="1">
      <alignment horizontal="center"/>
      <protection locked="0"/>
    </xf>
    <xf numFmtId="164" fontId="23" fillId="3" borderId="0" xfId="0" applyNumberFormat="1" applyFont="1" applyFill="1" applyAlignment="1" applyProtection="1">
      <alignment horizontal="left"/>
      <protection locked="0"/>
    </xf>
    <xf numFmtId="164" fontId="23" fillId="3" borderId="0" xfId="0" applyNumberFormat="1" applyFont="1" applyFill="1" applyAlignment="1" applyProtection="1">
      <alignment horizontal="center"/>
    </xf>
    <xf numFmtId="0" fontId="5" fillId="0" borderId="74" xfId="8" applyNumberFormat="1" applyFont="1" applyBorder="1" applyAlignment="1">
      <alignment horizontal="center"/>
    </xf>
    <xf numFmtId="0" fontId="5" fillId="0" borderId="75" xfId="8" applyNumberFormat="1" applyFont="1" applyBorder="1" applyAlignment="1">
      <alignment horizontal="center"/>
    </xf>
  </cellXfs>
  <cellStyles count="10">
    <cellStyle name="Comma" xfId="1" builtinId="3"/>
    <cellStyle name="Comma_GLH 4-06-09" xfId="2"/>
    <cellStyle name="Currency" xfId="3" builtinId="4"/>
    <cellStyle name="Currency_ACCOUNTABILITY" xfId="4"/>
    <cellStyle name="Currency_DAILY AUDIT" xfId="5"/>
    <cellStyle name="Currency_GLH 4-06-09" xfId="6"/>
    <cellStyle name="Normal" xfId="0" builtinId="0"/>
    <cellStyle name="Normal_Accountability Sheet" xfId="7"/>
    <cellStyle name="Normal_DAILY AUDIT" xfId="8"/>
    <cellStyle name="Normal_LGR w GRC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0</xdr:row>
      <xdr:rowOff>0</xdr:rowOff>
    </xdr:from>
    <xdr:to>
      <xdr:col>7</xdr:col>
      <xdr:colOff>561975</xdr:colOff>
      <xdr:row>2</xdr:row>
      <xdr:rowOff>9525</xdr:rowOff>
    </xdr:to>
    <xdr:pic>
      <xdr:nvPicPr>
        <xdr:cNvPr id="28675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0825" y="0"/>
          <a:ext cx="5429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5"/>
  <sheetViews>
    <sheetView zoomScale="75" zoomScaleNormal="75" workbookViewId="0">
      <selection activeCell="G19" sqref="G19"/>
    </sheetView>
  </sheetViews>
  <sheetFormatPr defaultRowHeight="10.5" x14ac:dyDescent="0.15"/>
  <cols>
    <col min="1" max="3" width="10.83203125" style="27" customWidth="1"/>
    <col min="4" max="4" width="10.83203125" style="28" customWidth="1"/>
    <col min="5" max="5" width="10.83203125" style="29" customWidth="1"/>
    <col min="6" max="6" width="42" style="29" customWidth="1"/>
    <col min="7" max="7" width="19" style="30" customWidth="1"/>
    <col min="8" max="8" width="18.83203125" style="30" customWidth="1"/>
    <col min="9" max="9" width="19" style="29" bestFit="1" customWidth="1"/>
    <col min="10" max="12" width="9.33203125" style="29"/>
    <col min="13" max="16384" width="9.33203125" style="27"/>
  </cols>
  <sheetData>
    <row r="1" spans="1:12" ht="20.25" customHeight="1" x14ac:dyDescent="0.15">
      <c r="A1" s="33" t="s">
        <v>286</v>
      </c>
      <c r="B1" s="34" t="s">
        <v>287</v>
      </c>
      <c r="C1" s="35"/>
      <c r="D1" s="36"/>
      <c r="E1" s="37"/>
      <c r="F1" s="37"/>
      <c r="G1" s="1072"/>
      <c r="H1" s="1072"/>
    </row>
    <row r="2" spans="1:12" ht="24.75" customHeight="1" x14ac:dyDescent="0.3">
      <c r="A2" s="935">
        <f>Monday!B2</f>
        <v>43164</v>
      </c>
      <c r="B2" s="935">
        <f>A2+6</f>
        <v>43170</v>
      </c>
      <c r="C2" s="1071" t="s">
        <v>299</v>
      </c>
      <c r="D2" s="1071"/>
      <c r="E2" s="1071"/>
      <c r="F2" s="1071"/>
      <c r="G2" s="1072"/>
      <c r="H2" s="1072"/>
      <c r="I2" s="31"/>
      <c r="J2" s="31"/>
      <c r="K2" s="31"/>
      <c r="L2" s="31"/>
    </row>
    <row r="3" spans="1:12" ht="13.5" customHeight="1" x14ac:dyDescent="0.3">
      <c r="A3" s="59" t="s">
        <v>288</v>
      </c>
      <c r="B3" s="59" t="s">
        <v>289</v>
      </c>
      <c r="C3" s="59" t="s">
        <v>290</v>
      </c>
      <c r="D3" s="59" t="s">
        <v>291</v>
      </c>
      <c r="E3" s="59" t="s">
        <v>292</v>
      </c>
      <c r="F3" s="59" t="s">
        <v>397</v>
      </c>
      <c r="G3" s="59" t="s">
        <v>6</v>
      </c>
      <c r="H3" s="60" t="s">
        <v>398</v>
      </c>
      <c r="I3" s="32"/>
      <c r="J3" s="32"/>
      <c r="K3" s="32"/>
      <c r="L3" s="32"/>
    </row>
    <row r="4" spans="1:12" s="944" customFormat="1" ht="14.25" x14ac:dyDescent="0.2">
      <c r="A4" s="938" t="s">
        <v>293</v>
      </c>
      <c r="B4" s="938" t="s">
        <v>294</v>
      </c>
      <c r="C4" s="938" t="s">
        <v>300</v>
      </c>
      <c r="D4" s="939">
        <v>8525</v>
      </c>
      <c r="E4" s="939">
        <f>SUMMARY!A6</f>
        <v>0</v>
      </c>
      <c r="F4" s="940" t="str">
        <f>SUMMARY!B6</f>
        <v>CONCESSION LEASE PAYMENTS</v>
      </c>
      <c r="G4" s="941">
        <f>SUMMARY!Q6</f>
        <v>0</v>
      </c>
      <c r="H4" s="942"/>
      <c r="I4" s="943"/>
      <c r="J4" s="943"/>
      <c r="K4" s="943"/>
      <c r="L4" s="943"/>
    </row>
    <row r="5" spans="1:12" s="944" customFormat="1" ht="14.25" x14ac:dyDescent="0.2">
      <c r="A5" s="938" t="s">
        <v>293</v>
      </c>
      <c r="B5" s="938" t="s">
        <v>294</v>
      </c>
      <c r="C5" s="938" t="s">
        <v>300</v>
      </c>
      <c r="D5" s="939">
        <v>8525</v>
      </c>
      <c r="E5" s="939">
        <f>SUMMARY!A7</f>
        <v>7000</v>
      </c>
      <c r="F5" s="940" t="str">
        <f>SUMMARY!B7</f>
        <v>WEDDING FACILITY FEES</v>
      </c>
      <c r="G5" s="941">
        <f>SUMMARY!Q7</f>
        <v>0</v>
      </c>
      <c r="H5" s="945"/>
      <c r="I5" s="943"/>
      <c r="J5" s="943"/>
      <c r="K5" s="943"/>
      <c r="L5" s="943"/>
    </row>
    <row r="6" spans="1:12" s="944" customFormat="1" ht="14.25" x14ac:dyDescent="0.2">
      <c r="A6" s="938" t="s">
        <v>293</v>
      </c>
      <c r="B6" s="938" t="s">
        <v>294</v>
      </c>
      <c r="C6" s="938" t="s">
        <v>300</v>
      </c>
      <c r="D6" s="939">
        <v>8525</v>
      </c>
      <c r="E6" s="939">
        <f>SUMMARY!A8</f>
        <v>7100</v>
      </c>
      <c r="F6" s="940" t="str">
        <f>SUMMARY!B8</f>
        <v>HOUSE RENTS</v>
      </c>
      <c r="G6" s="941">
        <f>SUMMARY!Q8</f>
        <v>0</v>
      </c>
      <c r="H6" s="945"/>
      <c r="I6" s="943"/>
      <c r="J6" s="943"/>
      <c r="K6" s="943"/>
      <c r="L6" s="943"/>
    </row>
    <row r="7" spans="1:12" s="944" customFormat="1" ht="14.25" hidden="1" x14ac:dyDescent="0.2">
      <c r="A7" s="938" t="s">
        <v>293</v>
      </c>
      <c r="B7" s="938" t="s">
        <v>294</v>
      </c>
      <c r="C7" s="938" t="s">
        <v>300</v>
      </c>
      <c r="D7" s="939">
        <v>9580</v>
      </c>
      <c r="E7" s="939">
        <f>SUMMARY!A14</f>
        <v>1001</v>
      </c>
      <c r="F7" s="940" t="str">
        <f>SUMMARY!B14</f>
        <v>MAGGIE MINE</v>
      </c>
      <c r="G7" s="941">
        <f>SUMMARY!Q14</f>
        <v>0</v>
      </c>
      <c r="H7" s="945"/>
      <c r="I7" s="943"/>
      <c r="J7" s="943"/>
      <c r="K7" s="943"/>
      <c r="L7" s="943"/>
    </row>
    <row r="8" spans="1:12" s="944" customFormat="1" ht="14.25" hidden="1" x14ac:dyDescent="0.2">
      <c r="A8" s="938" t="s">
        <v>293</v>
      </c>
      <c r="B8" s="938" t="s">
        <v>294</v>
      </c>
      <c r="C8" s="938" t="s">
        <v>300</v>
      </c>
      <c r="D8" s="939">
        <v>9580</v>
      </c>
      <c r="E8" s="939">
        <f>SUMMARY!A15</f>
        <v>1002</v>
      </c>
      <c r="F8" s="940" t="str">
        <f>SUMMARY!B15</f>
        <v xml:space="preserve">MYSTERY SHACK  </v>
      </c>
      <c r="G8" s="941">
        <f>SUMMARY!Q15</f>
        <v>0</v>
      </c>
      <c r="H8" s="945"/>
      <c r="I8" s="943"/>
      <c r="J8" s="943"/>
      <c r="K8" s="943"/>
      <c r="L8" s="943"/>
    </row>
    <row r="9" spans="1:12" s="944" customFormat="1" ht="14.25" hidden="1" x14ac:dyDescent="0.2">
      <c r="A9" s="938" t="s">
        <v>293</v>
      </c>
      <c r="B9" s="938" t="s">
        <v>294</v>
      </c>
      <c r="C9" s="938" t="s">
        <v>300</v>
      </c>
      <c r="D9" s="939">
        <v>9580</v>
      </c>
      <c r="E9" s="939">
        <f>SUMMARY!A16</f>
        <v>1003</v>
      </c>
      <c r="F9" s="940" t="str">
        <f>SUMMARY!B16</f>
        <v>GOLD PANNING</v>
      </c>
      <c r="G9" s="941">
        <f>SUMMARY!Q16</f>
        <v>0</v>
      </c>
      <c r="H9" s="945"/>
      <c r="I9" s="943"/>
      <c r="J9" s="943"/>
      <c r="K9" s="943"/>
      <c r="L9" s="943"/>
    </row>
    <row r="10" spans="1:12" s="944" customFormat="1" ht="14.25" x14ac:dyDescent="0.2">
      <c r="A10" s="938" t="s">
        <v>293</v>
      </c>
      <c r="B10" s="938" t="s">
        <v>294</v>
      </c>
      <c r="C10" s="938" t="s">
        <v>300</v>
      </c>
      <c r="D10" s="939">
        <v>9580</v>
      </c>
      <c r="E10" s="939" t="str">
        <f>SUMMARY!A17</f>
        <v>G1004</v>
      </c>
      <c r="F10" s="940" t="str">
        <f>SUMMARY!B17</f>
        <v>ADULT PER PERSON</v>
      </c>
      <c r="G10" s="941">
        <f>SUMMARY!Q17</f>
        <v>2985.2</v>
      </c>
      <c r="H10" s="945"/>
      <c r="I10" s="943"/>
      <c r="J10" s="943"/>
      <c r="K10" s="943"/>
      <c r="L10" s="943"/>
    </row>
    <row r="11" spans="1:12" s="944" customFormat="1" ht="14.25" x14ac:dyDescent="0.2">
      <c r="A11" s="938" t="s">
        <v>293</v>
      </c>
      <c r="B11" s="938" t="s">
        <v>294</v>
      </c>
      <c r="C11" s="938" t="s">
        <v>300</v>
      </c>
      <c r="D11" s="939">
        <v>9580</v>
      </c>
      <c r="E11" s="939" t="str">
        <f>SUMMARY!A18</f>
        <v>G1005</v>
      </c>
      <c r="F11" s="940" t="str">
        <f>SUMMARY!B18</f>
        <v>YOUTH PER PERSON</v>
      </c>
      <c r="G11" s="941">
        <f>SUMMARY!Q18</f>
        <v>348.5</v>
      </c>
      <c r="H11" s="945"/>
      <c r="I11" s="943"/>
      <c r="J11" s="943"/>
      <c r="K11" s="943"/>
      <c r="L11" s="943"/>
    </row>
    <row r="12" spans="1:12" s="944" customFormat="1" ht="14.25" x14ac:dyDescent="0.2">
      <c r="A12" s="938" t="s">
        <v>293</v>
      </c>
      <c r="B12" s="938" t="s">
        <v>294</v>
      </c>
      <c r="C12" s="938" t="s">
        <v>300</v>
      </c>
      <c r="D12" s="939">
        <v>9580</v>
      </c>
      <c r="E12" s="939" t="str">
        <f>SUMMARY!A19</f>
        <v>G1006</v>
      </c>
      <c r="F12" s="940" t="str">
        <f>SUMMARY!B19</f>
        <v>ADULT DISC PER PERSON</v>
      </c>
      <c r="G12" s="941">
        <f>SUMMARY!Q19</f>
        <v>0</v>
      </c>
      <c r="H12" s="945"/>
      <c r="I12" s="943"/>
      <c r="J12" s="943"/>
      <c r="K12" s="943"/>
      <c r="L12" s="943"/>
    </row>
    <row r="13" spans="1:12" s="944" customFormat="1" ht="14.25" x14ac:dyDescent="0.2">
      <c r="A13" s="938" t="s">
        <v>293</v>
      </c>
      <c r="B13" s="938" t="s">
        <v>294</v>
      </c>
      <c r="C13" s="938" t="s">
        <v>300</v>
      </c>
      <c r="D13" s="939">
        <v>9580</v>
      </c>
      <c r="E13" s="939" t="str">
        <f>SUMMARY!A20</f>
        <v>G1007</v>
      </c>
      <c r="F13" s="940" t="str">
        <f>SUMMARY!B20</f>
        <v>YOUTH DISC PER PERSON</v>
      </c>
      <c r="G13" s="941">
        <f>SUMMARY!Q20</f>
        <v>0</v>
      </c>
      <c r="H13" s="945"/>
      <c r="I13" s="943"/>
      <c r="J13" s="943"/>
      <c r="K13" s="943"/>
      <c r="L13" s="943"/>
    </row>
    <row r="14" spans="1:12" s="944" customFormat="1" ht="14.25" x14ac:dyDescent="0.2">
      <c r="A14" s="938" t="s">
        <v>293</v>
      </c>
      <c r="B14" s="938" t="s">
        <v>294</v>
      </c>
      <c r="C14" s="938" t="s">
        <v>300</v>
      </c>
      <c r="D14" s="939">
        <v>9580</v>
      </c>
      <c r="E14" s="939" t="s">
        <v>483</v>
      </c>
      <c r="F14" s="1064" t="s">
        <v>484</v>
      </c>
      <c r="G14" s="941">
        <f>SUMMARY!Q21</f>
        <v>0</v>
      </c>
      <c r="H14" s="945"/>
      <c r="I14" s="943"/>
      <c r="J14" s="943"/>
      <c r="K14" s="943"/>
      <c r="L14" s="943"/>
    </row>
    <row r="15" spans="1:12" s="944" customFormat="1" ht="14.25" x14ac:dyDescent="0.2">
      <c r="A15" s="938" t="s">
        <v>293</v>
      </c>
      <c r="B15" s="938" t="s">
        <v>294</v>
      </c>
      <c r="C15" s="938" t="s">
        <v>300</v>
      </c>
      <c r="D15" s="939">
        <v>9580</v>
      </c>
      <c r="E15" s="939" t="str">
        <f>SUMMARY!A23</f>
        <v>G1010</v>
      </c>
      <c r="F15" s="940" t="str">
        <f>SUMMARY!B23</f>
        <v>$20 PER VEHICLE</v>
      </c>
      <c r="G15" s="941">
        <f>SUMMARY!Q23</f>
        <v>0</v>
      </c>
      <c r="H15" s="945"/>
      <c r="I15" s="943"/>
      <c r="J15" s="943"/>
      <c r="K15" s="943"/>
      <c r="L15" s="943"/>
    </row>
    <row r="16" spans="1:12" s="944" customFormat="1" ht="14.25" x14ac:dyDescent="0.2">
      <c r="A16" s="938" t="s">
        <v>293</v>
      </c>
      <c r="B16" s="938" t="s">
        <v>294</v>
      </c>
      <c r="C16" s="938" t="s">
        <v>300</v>
      </c>
      <c r="D16" s="939">
        <v>9580</v>
      </c>
      <c r="E16" s="939" t="str">
        <f>SUMMARY!A24</f>
        <v>G1011</v>
      </c>
      <c r="F16" s="940" t="str">
        <f>SUMMARY!B24</f>
        <v>MOTORCYCLE 2 PEOPLE</v>
      </c>
      <c r="G16" s="941">
        <f>SUMMARY!Q24</f>
        <v>0</v>
      </c>
      <c r="H16" s="945"/>
      <c r="I16" s="943"/>
      <c r="J16" s="943"/>
      <c r="K16" s="943"/>
      <c r="L16" s="943"/>
    </row>
    <row r="17" spans="1:15" s="944" customFormat="1" ht="14.25" x14ac:dyDescent="0.2">
      <c r="A17" s="938" t="s">
        <v>293</v>
      </c>
      <c r="B17" s="938" t="s">
        <v>294</v>
      </c>
      <c r="C17" s="938" t="s">
        <v>300</v>
      </c>
      <c r="D17" s="939">
        <v>9580</v>
      </c>
      <c r="E17" s="939" t="str">
        <f>SUMMARY!A25</f>
        <v>G1011</v>
      </c>
      <c r="F17" s="940" t="str">
        <f>SUMMARY!B25</f>
        <v>MOTORCYCLE 1 PERSON</v>
      </c>
      <c r="G17" s="941">
        <f>SUMMARY!Q25</f>
        <v>0</v>
      </c>
      <c r="H17" s="945"/>
      <c r="I17" s="943"/>
      <c r="J17" s="943"/>
      <c r="K17" s="943"/>
      <c r="L17" s="943"/>
    </row>
    <row r="18" spans="1:15" s="944" customFormat="1" ht="15" x14ac:dyDescent="0.2">
      <c r="A18" s="938" t="s">
        <v>293</v>
      </c>
      <c r="B18" s="938" t="s">
        <v>294</v>
      </c>
      <c r="C18" s="938" t="s">
        <v>300</v>
      </c>
      <c r="D18" s="939">
        <v>9580</v>
      </c>
      <c r="E18" s="939" t="s">
        <v>485</v>
      </c>
      <c r="F18" s="1069" t="s">
        <v>486</v>
      </c>
      <c r="G18" s="941">
        <f>SUMMARY!Q29</f>
        <v>0</v>
      </c>
      <c r="H18" s="945"/>
      <c r="I18" s="943"/>
      <c r="J18" s="943"/>
      <c r="K18" s="943"/>
      <c r="L18" s="943"/>
    </row>
    <row r="19" spans="1:15" s="944" customFormat="1" ht="15" x14ac:dyDescent="0.2">
      <c r="A19" s="938" t="s">
        <v>293</v>
      </c>
      <c r="B19" s="938" t="s">
        <v>294</v>
      </c>
      <c r="C19" s="938" t="s">
        <v>300</v>
      </c>
      <c r="D19" s="939">
        <v>9580</v>
      </c>
      <c r="E19" s="939" t="s">
        <v>485</v>
      </c>
      <c r="F19" s="1069" t="s">
        <v>486</v>
      </c>
      <c r="G19" s="941">
        <f>SUMMARY!Q30</f>
        <v>0</v>
      </c>
      <c r="H19" s="945"/>
      <c r="I19" s="943"/>
      <c r="J19" s="943"/>
      <c r="K19" s="943"/>
      <c r="L19" s="943"/>
    </row>
    <row r="20" spans="1:15" s="944" customFormat="1" ht="14.25" x14ac:dyDescent="0.2">
      <c r="A20" s="938" t="s">
        <v>293</v>
      </c>
      <c r="B20" s="938" t="s">
        <v>294</v>
      </c>
      <c r="C20" s="938" t="s">
        <v>300</v>
      </c>
      <c r="D20" s="939">
        <v>9580</v>
      </c>
      <c r="E20" s="939" t="str">
        <f>SUMMARY!A26</f>
        <v>G1012</v>
      </c>
      <c r="F20" s="940" t="str">
        <f>SUMMARY!B26</f>
        <v>CALICO ANNUAL PASS</v>
      </c>
      <c r="G20" s="941">
        <f>SUMMARY!Q26</f>
        <v>85</v>
      </c>
      <c r="H20" s="945"/>
      <c r="I20" s="943"/>
      <c r="J20" s="943"/>
      <c r="K20" s="943"/>
      <c r="L20" s="943"/>
    </row>
    <row r="21" spans="1:15" s="944" customFormat="1" ht="14.25" x14ac:dyDescent="0.2">
      <c r="A21" s="938" t="s">
        <v>293</v>
      </c>
      <c r="B21" s="938" t="s">
        <v>294</v>
      </c>
      <c r="C21" s="938" t="s">
        <v>300</v>
      </c>
      <c r="D21" s="939">
        <v>9580</v>
      </c>
      <c r="E21" s="939" t="str">
        <f>SUMMARY!A31</f>
        <v>G1017</v>
      </c>
      <c r="F21" s="940" t="str">
        <f>SUMMARY!B31</f>
        <v>$5.00 Bus Person</v>
      </c>
      <c r="G21" s="941">
        <f>SUMMARY!Q31</f>
        <v>769.25</v>
      </c>
      <c r="H21" s="945"/>
      <c r="I21" s="943"/>
      <c r="J21" s="943"/>
      <c r="K21" s="943"/>
      <c r="L21" s="943"/>
    </row>
    <row r="22" spans="1:15" s="944" customFormat="1" ht="14.25" x14ac:dyDescent="0.2">
      <c r="A22" s="938" t="s">
        <v>293</v>
      </c>
      <c r="B22" s="938" t="s">
        <v>294</v>
      </c>
      <c r="C22" s="938" t="s">
        <v>300</v>
      </c>
      <c r="D22" s="939">
        <v>9580</v>
      </c>
      <c r="E22" s="939">
        <v>1017</v>
      </c>
      <c r="F22" s="940" t="s">
        <v>451</v>
      </c>
      <c r="G22" s="941">
        <f>SUMMARY!Q33</f>
        <v>100</v>
      </c>
      <c r="H22" s="945"/>
      <c r="I22" s="943"/>
      <c r="J22" s="943"/>
      <c r="K22" s="943"/>
      <c r="L22" s="943"/>
    </row>
    <row r="23" spans="1:15" s="944" customFormat="1" ht="14.25" x14ac:dyDescent="0.2">
      <c r="A23" s="938" t="s">
        <v>293</v>
      </c>
      <c r="B23" s="938" t="s">
        <v>294</v>
      </c>
      <c r="C23" s="938" t="s">
        <v>300</v>
      </c>
      <c r="D23" s="939">
        <v>9580</v>
      </c>
      <c r="E23" s="939" t="str">
        <f>SUMMARY!A34</f>
        <v>G1019</v>
      </c>
      <c r="F23" s="940" t="str">
        <f>SUMMARY!B34</f>
        <v>ATTRAC PKG</v>
      </c>
      <c r="G23" s="941">
        <f>SUMMARY!Q34</f>
        <v>0</v>
      </c>
      <c r="H23" s="945"/>
      <c r="I23" s="943"/>
      <c r="J23" s="943"/>
      <c r="K23" s="943"/>
      <c r="L23" s="943"/>
    </row>
    <row r="24" spans="1:15" s="944" customFormat="1" ht="14.25" x14ac:dyDescent="0.2">
      <c r="A24" s="938" t="s">
        <v>293</v>
      </c>
      <c r="B24" s="938" t="s">
        <v>294</v>
      </c>
      <c r="C24" s="938" t="s">
        <v>300</v>
      </c>
      <c r="D24" s="939">
        <v>9580</v>
      </c>
      <c r="E24" s="939" t="str">
        <f>SUMMARY!A39</f>
        <v>G1024</v>
      </c>
      <c r="F24" s="940" t="str">
        <f>SUMMARY!B39</f>
        <v>REPLACEMENT PASS</v>
      </c>
      <c r="G24" s="941">
        <f>SUMMARY!Q39</f>
        <v>0</v>
      </c>
      <c r="H24" s="945"/>
      <c r="I24" s="943"/>
      <c r="J24" s="943"/>
      <c r="K24" s="943"/>
      <c r="L24" s="943"/>
      <c r="M24" s="944" t="s">
        <v>93</v>
      </c>
    </row>
    <row r="25" spans="1:15" s="944" customFormat="1" ht="14.25" x14ac:dyDescent="0.2">
      <c r="A25" s="938" t="s">
        <v>293</v>
      </c>
      <c r="B25" s="938" t="s">
        <v>294</v>
      </c>
      <c r="C25" s="938" t="s">
        <v>300</v>
      </c>
      <c r="D25" s="939">
        <v>9580</v>
      </c>
      <c r="E25" s="939" t="str">
        <f>SUMMARY!A40</f>
        <v>G1025</v>
      </c>
      <c r="F25" s="940" t="str">
        <f>SUMMARY!B40</f>
        <v>PETS</v>
      </c>
      <c r="G25" s="941">
        <f>SUMMARY!Q40</f>
        <v>0</v>
      </c>
      <c r="H25" s="945"/>
      <c r="I25" s="943"/>
      <c r="J25" s="943"/>
      <c r="K25" s="943"/>
      <c r="L25" s="943"/>
    </row>
    <row r="26" spans="1:15" s="944" customFormat="1" ht="14.25" x14ac:dyDescent="0.2">
      <c r="A26" s="938" t="s">
        <v>293</v>
      </c>
      <c r="B26" s="938" t="s">
        <v>294</v>
      </c>
      <c r="C26" s="938" t="s">
        <v>300</v>
      </c>
      <c r="D26" s="939">
        <v>9580</v>
      </c>
      <c r="E26" s="939" t="str">
        <f>SUMMARY!A50</f>
        <v>C1100</v>
      </c>
      <c r="F26" s="940" t="str">
        <f>SUMMARY!B50</f>
        <v>CABINS</v>
      </c>
      <c r="G26" s="941">
        <f>SUMMARY!Q50+SUMMARY!Q42</f>
        <v>0</v>
      </c>
      <c r="H26" s="945"/>
      <c r="I26" s="943"/>
      <c r="J26" s="943"/>
      <c r="K26" s="943"/>
      <c r="L26" s="943"/>
    </row>
    <row r="27" spans="1:15" s="944" customFormat="1" ht="14.25" x14ac:dyDescent="0.2">
      <c r="A27" s="938" t="s">
        <v>293</v>
      </c>
      <c r="B27" s="938" t="s">
        <v>294</v>
      </c>
      <c r="C27" s="938" t="s">
        <v>300</v>
      </c>
      <c r="D27" s="939">
        <v>9580</v>
      </c>
      <c r="E27" s="939" t="str">
        <f>SUMMARY!A51</f>
        <v>C1101</v>
      </c>
      <c r="F27" s="940" t="str">
        <f>SUMMARY!B51</f>
        <v>BUNKHOUSE</v>
      </c>
      <c r="G27" s="941">
        <f>SUMMARY!Q51+SUMMARY!Q43</f>
        <v>0</v>
      </c>
      <c r="H27" s="945"/>
      <c r="I27" s="943"/>
      <c r="J27" s="943"/>
      <c r="K27" s="943"/>
      <c r="L27" s="943"/>
    </row>
    <row r="28" spans="1:15" s="944" customFormat="1" ht="14.25" x14ac:dyDescent="0.2">
      <c r="A28" s="938" t="s">
        <v>293</v>
      </c>
      <c r="B28" s="938" t="s">
        <v>294</v>
      </c>
      <c r="C28" s="938" t="s">
        <v>300</v>
      </c>
      <c r="D28" s="939">
        <v>9580</v>
      </c>
      <c r="E28" s="939" t="str">
        <f>SUMMARY!A52</f>
        <v>C1102</v>
      </c>
      <c r="F28" s="940" t="str">
        <f>SUMMARY!B52</f>
        <v>DUMP FEES</v>
      </c>
      <c r="G28" s="941">
        <f>SUMMARY!Q52</f>
        <v>0</v>
      </c>
      <c r="H28" s="945"/>
      <c r="I28" s="943"/>
      <c r="J28" s="943"/>
      <c r="K28" s="943"/>
      <c r="L28" s="943"/>
    </row>
    <row r="29" spans="1:15" s="944" customFormat="1" ht="14.25" x14ac:dyDescent="0.2">
      <c r="A29" s="938" t="s">
        <v>293</v>
      </c>
      <c r="B29" s="938" t="s">
        <v>294</v>
      </c>
      <c r="C29" s="938" t="s">
        <v>300</v>
      </c>
      <c r="D29" s="939">
        <v>9580</v>
      </c>
      <c r="E29" s="939" t="str">
        <f>SUMMARY!A53</f>
        <v>C1103</v>
      </c>
      <c r="F29" s="940" t="str">
        <f>SUMMARY!B53</f>
        <v>CAMPING -NH</v>
      </c>
      <c r="G29" s="941">
        <f>SUMMARY!Q53+SUMMARY!Q44</f>
        <v>60</v>
      </c>
      <c r="H29" s="945"/>
      <c r="I29" s="943"/>
      <c r="J29" s="943"/>
      <c r="K29" s="943"/>
      <c r="L29" s="943"/>
      <c r="O29" s="944" t="s">
        <v>93</v>
      </c>
    </row>
    <row r="30" spans="1:15" s="944" customFormat="1" ht="14.25" x14ac:dyDescent="0.2">
      <c r="A30" s="938" t="s">
        <v>293</v>
      </c>
      <c r="B30" s="938" t="s">
        <v>294</v>
      </c>
      <c r="C30" s="938" t="s">
        <v>300</v>
      </c>
      <c r="D30" s="939">
        <v>9580</v>
      </c>
      <c r="E30" s="939" t="str">
        <f>SUMMARY!A55</f>
        <v>C1104</v>
      </c>
      <c r="F30" s="940" t="str">
        <f>SUMMARY!B55</f>
        <v>CAMPING -H</v>
      </c>
      <c r="G30" s="941">
        <f>SUMMARY!Q55+SUMMARY!Q45</f>
        <v>120</v>
      </c>
      <c r="H30" s="945"/>
      <c r="I30" s="943"/>
      <c r="J30" s="943"/>
      <c r="K30" s="943"/>
      <c r="L30" s="943"/>
    </row>
    <row r="31" spans="1:15" s="944" customFormat="1" ht="14.25" x14ac:dyDescent="0.2">
      <c r="A31" s="938" t="s">
        <v>293</v>
      </c>
      <c r="B31" s="938" t="s">
        <v>294</v>
      </c>
      <c r="C31" s="938" t="s">
        <v>300</v>
      </c>
      <c r="D31" s="939">
        <v>9580</v>
      </c>
      <c r="E31" s="939" t="str">
        <f>SUMMARY!A57</f>
        <v>C1105</v>
      </c>
      <c r="F31" s="940" t="s">
        <v>376</v>
      </c>
      <c r="G31" s="941">
        <f>SUMMARY!Q57+SUMMARY!Q59</f>
        <v>35</v>
      </c>
      <c r="H31" s="945"/>
      <c r="I31" s="943"/>
      <c r="J31" s="943"/>
      <c r="K31" s="943"/>
      <c r="L31" s="943"/>
    </row>
    <row r="32" spans="1:15" s="944" customFormat="1" ht="14.25" x14ac:dyDescent="0.2">
      <c r="A32" s="938" t="s">
        <v>293</v>
      </c>
      <c r="B32" s="938" t="s">
        <v>294</v>
      </c>
      <c r="C32" s="938" t="s">
        <v>300</v>
      </c>
      <c r="D32" s="939">
        <v>9580</v>
      </c>
      <c r="E32" s="939" t="str">
        <f>SUMMARY!A61</f>
        <v>C1106</v>
      </c>
      <c r="F32" s="940" t="str">
        <f>SUMMARY!B61</f>
        <v>CAMPING SR. -H</v>
      </c>
      <c r="G32" s="941">
        <f>SUMMARY!Q61+SUMMARY!Q46</f>
        <v>105</v>
      </c>
      <c r="H32" s="945"/>
      <c r="I32" s="943"/>
      <c r="J32" s="943"/>
      <c r="K32" s="943"/>
      <c r="L32" s="943"/>
    </row>
    <row r="33" spans="1:12" s="944" customFormat="1" ht="14.25" x14ac:dyDescent="0.2">
      <c r="A33" s="938" t="s">
        <v>293</v>
      </c>
      <c r="B33" s="938" t="s">
        <v>294</v>
      </c>
      <c r="C33" s="938" t="s">
        <v>300</v>
      </c>
      <c r="D33" s="939">
        <v>9580</v>
      </c>
      <c r="E33" s="939" t="str">
        <f>SUMMARY!A63</f>
        <v>C1107</v>
      </c>
      <c r="F33" s="940" t="str">
        <f>SUMMARY!B63</f>
        <v>CAMPING SR- NH</v>
      </c>
      <c r="G33" s="941">
        <f>SUMMARY!Q63+SUMMARY!Q47</f>
        <v>0</v>
      </c>
      <c r="H33" s="945"/>
      <c r="I33" s="943"/>
      <c r="J33" s="943"/>
      <c r="K33" s="943"/>
      <c r="L33" s="943"/>
    </row>
    <row r="34" spans="1:12" s="944" customFormat="1" ht="14.25" x14ac:dyDescent="0.2">
      <c r="A34" s="938" t="s">
        <v>293</v>
      </c>
      <c r="B34" s="938" t="s">
        <v>294</v>
      </c>
      <c r="C34" s="938" t="s">
        <v>300</v>
      </c>
      <c r="D34" s="939">
        <v>9580</v>
      </c>
      <c r="E34" s="939" t="str">
        <f>SUMMARY!A65</f>
        <v>C1108</v>
      </c>
      <c r="F34" s="940" t="str">
        <f>SUMMARY!B65</f>
        <v>SR CAMP W PARTIAL HOOK UP</v>
      </c>
      <c r="G34" s="941">
        <f>SUMMARY!Q65+SUMMARY!Q67</f>
        <v>60</v>
      </c>
      <c r="H34" s="945"/>
      <c r="I34" s="943"/>
      <c r="J34" s="943"/>
      <c r="K34" s="943"/>
      <c r="L34" s="943"/>
    </row>
    <row r="35" spans="1:12" s="944" customFormat="1" ht="14.25" x14ac:dyDescent="0.2">
      <c r="A35" s="938" t="s">
        <v>293</v>
      </c>
      <c r="B35" s="938" t="s">
        <v>294</v>
      </c>
      <c r="C35" s="938" t="s">
        <v>300</v>
      </c>
      <c r="D35" s="939">
        <v>9580</v>
      </c>
      <c r="E35" s="939" t="str">
        <f>SUMMARY!A69</f>
        <v>C1109</v>
      </c>
      <c r="F35" s="940" t="str">
        <f>SUMMARY!B69</f>
        <v>OVERFLOW CAMP</v>
      </c>
      <c r="G35" s="941">
        <f>SUMMARY!Q69</f>
        <v>0</v>
      </c>
      <c r="H35" s="945"/>
      <c r="I35" s="943"/>
      <c r="J35" s="943"/>
      <c r="K35" s="943"/>
      <c r="L35" s="943"/>
    </row>
    <row r="36" spans="1:12" s="944" customFormat="1" ht="14.25" x14ac:dyDescent="0.2">
      <c r="A36" s="938" t="s">
        <v>293</v>
      </c>
      <c r="B36" s="938" t="s">
        <v>294</v>
      </c>
      <c r="C36" s="938" t="s">
        <v>300</v>
      </c>
      <c r="D36" s="939">
        <v>9580</v>
      </c>
      <c r="E36" s="939" t="s">
        <v>458</v>
      </c>
      <c r="F36" s="940" t="s">
        <v>460</v>
      </c>
      <c r="G36" s="941">
        <f>SUMMARY!Q70</f>
        <v>0</v>
      </c>
      <c r="H36" s="945"/>
      <c r="I36" s="943"/>
      <c r="J36" s="943"/>
      <c r="K36" s="943"/>
      <c r="L36" s="943"/>
    </row>
    <row r="37" spans="1:12" s="944" customFormat="1" ht="14.25" x14ac:dyDescent="0.2">
      <c r="A37" s="938" t="s">
        <v>293</v>
      </c>
      <c r="B37" s="938" t="s">
        <v>294</v>
      </c>
      <c r="C37" s="938" t="s">
        <v>300</v>
      </c>
      <c r="D37" s="939">
        <v>9580</v>
      </c>
      <c r="E37" s="939" t="str">
        <f>SUMMARY!A74</f>
        <v>C1114</v>
      </c>
      <c r="F37" s="940" t="str">
        <f>SUMMARY!B74</f>
        <v>WEEKLY CAMP</v>
      </c>
      <c r="G37" s="941">
        <f>SUMMARY!Q74</f>
        <v>0</v>
      </c>
      <c r="H37" s="945"/>
      <c r="I37" s="943"/>
      <c r="J37" s="943"/>
      <c r="K37" s="943"/>
      <c r="L37" s="943"/>
    </row>
    <row r="38" spans="1:12" s="944" customFormat="1" ht="14.25" x14ac:dyDescent="0.2">
      <c r="A38" s="938" t="s">
        <v>293</v>
      </c>
      <c r="B38" s="938" t="s">
        <v>294</v>
      </c>
      <c r="C38" s="938" t="s">
        <v>300</v>
      </c>
      <c r="D38" s="939">
        <v>9580</v>
      </c>
      <c r="E38" s="939" t="str">
        <f>SUMMARY!A75</f>
        <v>C1115</v>
      </c>
      <c r="F38" s="940" t="str">
        <f>SUMMARY!B75</f>
        <v>WEEKLY SR. CAMP W/HOOK</v>
      </c>
      <c r="G38" s="941">
        <f>SUMMARY!Q75</f>
        <v>0</v>
      </c>
      <c r="H38" s="945"/>
      <c r="I38" s="943"/>
      <c r="J38" s="943"/>
      <c r="K38" s="943"/>
      <c r="L38" s="943"/>
    </row>
    <row r="39" spans="1:12" s="944" customFormat="1" ht="14.25" x14ac:dyDescent="0.2">
      <c r="A39" s="938" t="s">
        <v>293</v>
      </c>
      <c r="B39" s="938" t="s">
        <v>294</v>
      </c>
      <c r="C39" s="938" t="s">
        <v>300</v>
      </c>
      <c r="D39" s="939">
        <v>9580</v>
      </c>
      <c r="E39" s="939" t="str">
        <f>SUMMARY!A76</f>
        <v>C1116</v>
      </c>
      <c r="F39" s="940" t="str">
        <f>SUMMARY!B76</f>
        <v>WEEKLY SR. CAMP w/o HOOK  UP</v>
      </c>
      <c r="G39" s="941">
        <f>SUMMARY!Q76</f>
        <v>0</v>
      </c>
      <c r="H39" s="945"/>
      <c r="I39" s="943"/>
      <c r="J39" s="943"/>
      <c r="K39" s="943"/>
      <c r="L39" s="943"/>
    </row>
    <row r="40" spans="1:12" s="944" customFormat="1" ht="14.25" x14ac:dyDescent="0.2">
      <c r="A40" s="938" t="s">
        <v>293</v>
      </c>
      <c r="B40" s="938" t="s">
        <v>294</v>
      </c>
      <c r="C40" s="938" t="s">
        <v>300</v>
      </c>
      <c r="D40" s="939">
        <v>9580</v>
      </c>
      <c r="E40" s="939" t="str">
        <f>SUMMARY!A77</f>
        <v>C1117</v>
      </c>
      <c r="F40" s="940" t="str">
        <f>SUMMARY!B77</f>
        <v>MISC CAMPING</v>
      </c>
      <c r="G40" s="941">
        <f>SUMMARY!Q77</f>
        <v>0</v>
      </c>
      <c r="H40" s="945"/>
      <c r="I40" s="943"/>
      <c r="J40" s="943"/>
      <c r="K40" s="943"/>
      <c r="L40" s="943"/>
    </row>
    <row r="41" spans="1:12" s="944" customFormat="1" ht="12.75" customHeight="1" x14ac:dyDescent="0.2">
      <c r="A41" s="938" t="s">
        <v>293</v>
      </c>
      <c r="B41" s="938" t="s">
        <v>294</v>
      </c>
      <c r="C41" s="938" t="s">
        <v>300</v>
      </c>
      <c r="D41" s="939">
        <v>9580</v>
      </c>
      <c r="E41" s="939" t="str">
        <f>SUMMARY!A79</f>
        <v>C2504</v>
      </c>
      <c r="F41" s="940" t="str">
        <f>SUMMARY!B79</f>
        <v>HOL PARTIAL HOOKUP</v>
      </c>
      <c r="G41" s="941">
        <f>SUMMARY!Q79</f>
        <v>0</v>
      </c>
      <c r="H41" s="945"/>
      <c r="I41" s="943"/>
      <c r="J41" s="943"/>
      <c r="K41" s="943"/>
      <c r="L41" s="943"/>
    </row>
    <row r="42" spans="1:12" s="944" customFormat="1" ht="14.25" x14ac:dyDescent="0.2">
      <c r="A42" s="938" t="s">
        <v>293</v>
      </c>
      <c r="B42" s="938" t="s">
        <v>294</v>
      </c>
      <c r="C42" s="938" t="s">
        <v>300</v>
      </c>
      <c r="D42" s="939">
        <v>9580</v>
      </c>
      <c r="E42" s="939" t="str">
        <f>SUMMARY!A81</f>
        <v>C2505</v>
      </c>
      <c r="F42" s="940" t="str">
        <f>SUMMARY!B81</f>
        <v>SR PARTIAL HOOKUP</v>
      </c>
      <c r="G42" s="941">
        <f>SUMMARY!Q81</f>
        <v>0</v>
      </c>
      <c r="H42" s="945"/>
      <c r="I42" s="943"/>
      <c r="J42" s="943"/>
      <c r="K42" s="943"/>
      <c r="L42" s="943"/>
    </row>
    <row r="43" spans="1:12" s="944" customFormat="1" ht="14.25" x14ac:dyDescent="0.2">
      <c r="A43" s="938" t="s">
        <v>293</v>
      </c>
      <c r="B43" s="938" t="s">
        <v>294</v>
      </c>
      <c r="C43" s="938" t="s">
        <v>300</v>
      </c>
      <c r="D43" s="939">
        <v>9580</v>
      </c>
      <c r="E43" s="939" t="str">
        <f>SUMMARY!A82</f>
        <v>C1121</v>
      </c>
      <c r="F43" s="940" t="str">
        <f>SUMMARY!B82</f>
        <v xml:space="preserve">CAMPING RV/YOUTH GROUP </v>
      </c>
      <c r="G43" s="941">
        <f>SUMMARY!Q82</f>
        <v>0</v>
      </c>
      <c r="H43" s="945"/>
      <c r="I43" s="943"/>
      <c r="J43" s="943"/>
      <c r="K43" s="943"/>
      <c r="L43" s="943"/>
    </row>
    <row r="44" spans="1:12" s="944" customFormat="1" ht="14.25" x14ac:dyDescent="0.2">
      <c r="A44" s="938" t="s">
        <v>293</v>
      </c>
      <c r="B44" s="938" t="s">
        <v>294</v>
      </c>
      <c r="C44" s="938" t="s">
        <v>300</v>
      </c>
      <c r="D44" s="939">
        <v>9580</v>
      </c>
      <c r="E44" s="1057" t="s">
        <v>461</v>
      </c>
      <c r="F44" s="1058" t="s">
        <v>252</v>
      </c>
      <c r="G44" s="941">
        <f>SUMMARY!Q83</f>
        <v>0</v>
      </c>
      <c r="H44" s="945"/>
      <c r="I44" s="943"/>
      <c r="J44" s="943"/>
      <c r="K44" s="943"/>
      <c r="L44" s="943"/>
    </row>
    <row r="45" spans="1:12" s="944" customFormat="1" ht="14.25" x14ac:dyDescent="0.2">
      <c r="A45" s="938" t="s">
        <v>293</v>
      </c>
      <c r="B45" s="938" t="s">
        <v>294</v>
      </c>
      <c r="C45" s="938" t="s">
        <v>300</v>
      </c>
      <c r="D45" s="939">
        <v>9580</v>
      </c>
      <c r="E45" s="1057" t="s">
        <v>462</v>
      </c>
      <c r="F45" s="1059" t="s">
        <v>253</v>
      </c>
      <c r="G45" s="941">
        <f>SUMMARY!Q84</f>
        <v>0</v>
      </c>
      <c r="H45" s="945"/>
      <c r="I45" s="943"/>
      <c r="J45" s="943"/>
      <c r="K45" s="943"/>
      <c r="L45" s="943"/>
    </row>
    <row r="46" spans="1:12" s="944" customFormat="1" ht="14.25" x14ac:dyDescent="0.2">
      <c r="A46" s="938" t="s">
        <v>293</v>
      </c>
      <c r="B46" s="938" t="s">
        <v>294</v>
      </c>
      <c r="C46" s="938" t="s">
        <v>300</v>
      </c>
      <c r="D46" s="939">
        <v>9580</v>
      </c>
      <c r="E46" s="1057" t="s">
        <v>463</v>
      </c>
      <c r="F46" s="1059" t="s">
        <v>254</v>
      </c>
      <c r="G46" s="941">
        <f>SUMMARY!Q85</f>
        <v>0</v>
      </c>
      <c r="H46" s="945"/>
      <c r="I46" s="943"/>
      <c r="J46" s="943"/>
      <c r="K46" s="943"/>
      <c r="L46" s="943"/>
    </row>
    <row r="47" spans="1:12" s="944" customFormat="1" ht="14.25" x14ac:dyDescent="0.2">
      <c r="A47" s="938" t="s">
        <v>293</v>
      </c>
      <c r="B47" s="938" t="s">
        <v>294</v>
      </c>
      <c r="C47" s="938" t="s">
        <v>300</v>
      </c>
      <c r="D47" s="939">
        <v>9580</v>
      </c>
      <c r="E47" s="1057" t="s">
        <v>464</v>
      </c>
      <c r="F47" s="1060" t="s">
        <v>255</v>
      </c>
      <c r="G47" s="941">
        <f>SUMMARY!Q86</f>
        <v>0</v>
      </c>
      <c r="H47" s="945"/>
      <c r="I47" s="943"/>
      <c r="J47" s="943"/>
      <c r="K47" s="943"/>
      <c r="L47" s="943"/>
    </row>
    <row r="48" spans="1:12" s="944" customFormat="1" ht="14.25" x14ac:dyDescent="0.2">
      <c r="A48" s="938" t="s">
        <v>293</v>
      </c>
      <c r="B48" s="938" t="s">
        <v>294</v>
      </c>
      <c r="C48" s="938" t="s">
        <v>300</v>
      </c>
      <c r="D48" s="939">
        <v>9970</v>
      </c>
      <c r="E48" s="939" t="str">
        <f>SUMMARY!A120</f>
        <v>M1350</v>
      </c>
      <c r="F48" s="940" t="str">
        <f>SUMMARY!B120</f>
        <v>SHOWERS</v>
      </c>
      <c r="G48" s="941">
        <f>SUMMARY!Q120</f>
        <v>0</v>
      </c>
      <c r="H48" s="945"/>
      <c r="I48" s="943"/>
      <c r="J48" s="943"/>
      <c r="K48" s="943"/>
      <c r="L48" s="943"/>
    </row>
    <row r="49" spans="1:17" s="944" customFormat="1" ht="14.25" x14ac:dyDescent="0.2">
      <c r="A49" s="938" t="s">
        <v>293</v>
      </c>
      <c r="B49" s="938" t="s">
        <v>294</v>
      </c>
      <c r="C49" s="938" t="s">
        <v>300</v>
      </c>
      <c r="D49" s="939">
        <v>9970</v>
      </c>
      <c r="E49" s="939" t="str">
        <f>SUMMARY!A121</f>
        <v>M1360</v>
      </c>
      <c r="F49" s="940" t="str">
        <f>SUMMARY!B121</f>
        <v>UTILITY ACCESS FEE</v>
      </c>
      <c r="G49" s="941">
        <f>SUMMARY!Q121</f>
        <v>0</v>
      </c>
      <c r="H49" s="945"/>
      <c r="I49" s="943"/>
      <c r="J49" s="943"/>
      <c r="K49" s="943"/>
      <c r="L49" s="943"/>
    </row>
    <row r="50" spans="1:17" s="944" customFormat="1" ht="14.25" x14ac:dyDescent="0.2">
      <c r="A50" s="938" t="s">
        <v>293</v>
      </c>
      <c r="B50" s="938" t="s">
        <v>294</v>
      </c>
      <c r="C50" s="938" t="s">
        <v>300</v>
      </c>
      <c r="D50" s="939">
        <v>9970</v>
      </c>
      <c r="E50" s="939" t="str">
        <f>SUMMARY!A123</f>
        <v>M1400</v>
      </c>
      <c r="F50" s="940" t="str">
        <f>SUMMARY!B123</f>
        <v>ADV COUPON</v>
      </c>
      <c r="G50" s="941">
        <f>SUMMARY!Q123</f>
        <v>0</v>
      </c>
      <c r="H50" s="945"/>
      <c r="I50" s="943"/>
      <c r="J50" s="943"/>
      <c r="K50" s="943"/>
      <c r="L50" s="943"/>
      <c r="N50" s="944" t="s">
        <v>93</v>
      </c>
    </row>
    <row r="51" spans="1:17" s="944" customFormat="1" ht="14.25" x14ac:dyDescent="0.2">
      <c r="A51" s="938" t="s">
        <v>293</v>
      </c>
      <c r="B51" s="938" t="s">
        <v>294</v>
      </c>
      <c r="C51" s="938" t="s">
        <v>300</v>
      </c>
      <c r="D51" s="939">
        <v>9970</v>
      </c>
      <c r="E51" s="939" t="str">
        <f>SUMMARY!A126</f>
        <v>M1525</v>
      </c>
      <c r="F51" s="940" t="str">
        <f>SUMMARY!B126</f>
        <v>COPY/FAX FEE</v>
      </c>
      <c r="G51" s="941">
        <f>SUMMARY!Q126</f>
        <v>0</v>
      </c>
      <c r="H51" s="945"/>
      <c r="I51" s="943"/>
      <c r="J51" s="943"/>
      <c r="K51" s="943"/>
      <c r="L51" s="943"/>
    </row>
    <row r="52" spans="1:17" s="944" customFormat="1" ht="14.25" x14ac:dyDescent="0.2">
      <c r="A52" s="938" t="s">
        <v>293</v>
      </c>
      <c r="B52" s="938" t="s">
        <v>294</v>
      </c>
      <c r="C52" s="938" t="s">
        <v>300</v>
      </c>
      <c r="D52" s="939">
        <v>9970</v>
      </c>
      <c r="E52" s="939" t="str">
        <f>SUMMARY!A128</f>
        <v>M1575</v>
      </c>
      <c r="F52" s="940" t="str">
        <f>SUMMARY!B128</f>
        <v>BILLING FEE</v>
      </c>
      <c r="G52" s="941">
        <f>SUMMARY!Q128</f>
        <v>0</v>
      </c>
      <c r="H52" s="945"/>
      <c r="I52" s="943"/>
      <c r="J52" s="943"/>
      <c r="K52" s="943"/>
      <c r="L52" s="943"/>
    </row>
    <row r="53" spans="1:17" s="944" customFormat="1" ht="14.25" x14ac:dyDescent="0.2">
      <c r="A53" s="938" t="s">
        <v>293</v>
      </c>
      <c r="B53" s="938" t="s">
        <v>294</v>
      </c>
      <c r="C53" s="938" t="s">
        <v>300</v>
      </c>
      <c r="D53" s="939">
        <v>9970</v>
      </c>
      <c r="E53" s="939" t="str">
        <f>SUMMARY!A129</f>
        <v>M1580</v>
      </c>
      <c r="F53" s="940" t="s">
        <v>396</v>
      </c>
      <c r="G53" s="941">
        <f>SUMMARY!Q129</f>
        <v>0</v>
      </c>
      <c r="H53" s="945"/>
      <c r="I53" s="943"/>
      <c r="J53" s="943"/>
      <c r="K53" s="943"/>
      <c r="L53" s="943"/>
    </row>
    <row r="54" spans="1:17" s="944" customFormat="1" ht="14.25" hidden="1" x14ac:dyDescent="0.2">
      <c r="A54" s="938" t="s">
        <v>293</v>
      </c>
      <c r="B54" s="938" t="s">
        <v>294</v>
      </c>
      <c r="C54" s="938" t="s">
        <v>300</v>
      </c>
      <c r="D54" s="939">
        <v>9970</v>
      </c>
      <c r="E54" s="939" t="str">
        <f>SUMMARY!A130</f>
        <v>M1600</v>
      </c>
      <c r="F54" s="940" t="str">
        <f>SUMMARY!B130</f>
        <v>CATERING FEE</v>
      </c>
      <c r="G54" s="941">
        <f>SUMMARY!Q130</f>
        <v>0</v>
      </c>
      <c r="H54" s="945"/>
      <c r="I54" s="943"/>
      <c r="J54" s="943"/>
      <c r="K54" s="943"/>
      <c r="L54" s="943"/>
    </row>
    <row r="55" spans="1:17" s="944" customFormat="1" ht="14.25" x14ac:dyDescent="0.2">
      <c r="A55" s="938" t="s">
        <v>293</v>
      </c>
      <c r="B55" s="938" t="s">
        <v>294</v>
      </c>
      <c r="C55" s="938" t="s">
        <v>300</v>
      </c>
      <c r="D55" s="939">
        <v>9970</v>
      </c>
      <c r="E55" s="939" t="str">
        <f>SUMMARY!A133</f>
        <v>M1750</v>
      </c>
      <c r="F55" s="940" t="str">
        <f>SUMMARY!B133</f>
        <v>INSURANCE CERTIFICATES</v>
      </c>
      <c r="G55" s="941">
        <f>SUMMARY!Q133</f>
        <v>82</v>
      </c>
      <c r="H55" s="945"/>
      <c r="I55" s="943"/>
      <c r="J55" s="943"/>
      <c r="K55" s="943"/>
      <c r="L55" s="943"/>
    </row>
    <row r="56" spans="1:17" s="944" customFormat="1" ht="14.25" x14ac:dyDescent="0.2">
      <c r="A56" s="938" t="s">
        <v>293</v>
      </c>
      <c r="B56" s="938" t="s">
        <v>294</v>
      </c>
      <c r="C56" s="938" t="s">
        <v>300</v>
      </c>
      <c r="D56" s="939">
        <v>9970</v>
      </c>
      <c r="E56" s="939" t="str">
        <f>SUMMARY!A134</f>
        <v>M1800</v>
      </c>
      <c r="F56" s="940" t="str">
        <f>SUMMARY!B134</f>
        <v>OTHER</v>
      </c>
      <c r="G56" s="941">
        <f>SUMMARY!Q134</f>
        <v>0</v>
      </c>
      <c r="H56" s="945"/>
      <c r="I56" s="943"/>
      <c r="J56" s="943"/>
      <c r="K56" s="943"/>
      <c r="L56" s="943"/>
    </row>
    <row r="57" spans="1:17" s="944" customFormat="1" ht="14.25" x14ac:dyDescent="0.2">
      <c r="A57" s="938" t="s">
        <v>293</v>
      </c>
      <c r="B57" s="938" t="s">
        <v>294</v>
      </c>
      <c r="C57" s="938" t="s">
        <v>300</v>
      </c>
      <c r="D57" s="939">
        <v>9970</v>
      </c>
      <c r="E57" s="939"/>
      <c r="F57" s="940" t="str">
        <f>SUMMARY!B137</f>
        <v>UNIFORM REIMBURSEMENTS</v>
      </c>
      <c r="G57" s="941">
        <f>SUMMARY!Q137</f>
        <v>0</v>
      </c>
      <c r="H57" s="945"/>
      <c r="I57" s="943"/>
      <c r="J57" s="943"/>
      <c r="K57" s="943"/>
      <c r="L57" s="943"/>
    </row>
    <row r="58" spans="1:17" s="944" customFormat="1" ht="14.25" x14ac:dyDescent="0.2">
      <c r="A58" s="938" t="s">
        <v>293</v>
      </c>
      <c r="B58" s="938" t="s">
        <v>294</v>
      </c>
      <c r="C58" s="938" t="s">
        <v>300</v>
      </c>
      <c r="D58" s="939">
        <v>9945</v>
      </c>
      <c r="E58" s="939"/>
      <c r="F58" s="940" t="s">
        <v>100</v>
      </c>
      <c r="G58" s="941">
        <f>SUMMARY!Q149</f>
        <v>0</v>
      </c>
      <c r="H58" s="946">
        <f>SUM(G4:G58)</f>
        <v>4749.95</v>
      </c>
      <c r="I58" s="943"/>
      <c r="J58" s="943"/>
      <c r="K58" s="943"/>
      <c r="L58" s="943"/>
    </row>
    <row r="59" spans="1:17" s="944" customFormat="1" ht="14.25" x14ac:dyDescent="0.2">
      <c r="A59" s="938" t="s">
        <v>52</v>
      </c>
      <c r="B59" s="938" t="s">
        <v>296</v>
      </c>
      <c r="C59" s="938" t="s">
        <v>300</v>
      </c>
      <c r="D59" s="939">
        <v>9580</v>
      </c>
      <c r="E59" s="939" t="s">
        <v>23</v>
      </c>
      <c r="F59" s="940" t="s">
        <v>375</v>
      </c>
      <c r="G59" s="941">
        <f>SUMMARY!Q148</f>
        <v>0</v>
      </c>
      <c r="H59" s="947"/>
      <c r="I59" s="943"/>
      <c r="J59" s="943"/>
      <c r="K59" s="943"/>
      <c r="L59" s="943"/>
    </row>
    <row r="60" spans="1:17" s="944" customFormat="1" ht="14.25" x14ac:dyDescent="0.2">
      <c r="A60" s="938" t="s">
        <v>52</v>
      </c>
      <c r="B60" s="938" t="s">
        <v>296</v>
      </c>
      <c r="C60" s="938" t="s">
        <v>300</v>
      </c>
      <c r="D60" s="939">
        <v>9580</v>
      </c>
      <c r="E60" s="939" t="s">
        <v>405</v>
      </c>
      <c r="F60" s="940" t="str">
        <f>SUMMARY!B87</f>
        <v>GROUP RESERVATION FEE</v>
      </c>
      <c r="G60" s="941">
        <f>SUMMARY!Q87</f>
        <v>0</v>
      </c>
      <c r="H60" s="948"/>
      <c r="I60" s="943"/>
      <c r="J60" s="943"/>
      <c r="K60" s="943"/>
      <c r="L60" s="943"/>
      <c r="Q60" s="944" t="s">
        <v>93</v>
      </c>
    </row>
    <row r="61" spans="1:17" s="944" customFormat="1" ht="14.25" x14ac:dyDescent="0.2">
      <c r="A61" s="938" t="s">
        <v>52</v>
      </c>
      <c r="B61" s="938" t="s">
        <v>296</v>
      </c>
      <c r="C61" s="938" t="s">
        <v>300</v>
      </c>
      <c r="D61" s="939">
        <v>9580</v>
      </c>
      <c r="E61" s="939" t="s">
        <v>399</v>
      </c>
      <c r="F61" s="940" t="s">
        <v>285</v>
      </c>
      <c r="G61" s="941">
        <f>SUMMARY!Q88</f>
        <v>0</v>
      </c>
      <c r="H61" s="946">
        <f>SUM(G59:G61)</f>
        <v>0</v>
      </c>
      <c r="I61" s="943"/>
      <c r="J61" s="943"/>
      <c r="K61" s="943"/>
      <c r="L61" s="943"/>
    </row>
    <row r="62" spans="1:17" s="944" customFormat="1" ht="14.25" x14ac:dyDescent="0.2">
      <c r="A62" s="938" t="s">
        <v>221</v>
      </c>
      <c r="B62" s="938" t="s">
        <v>295</v>
      </c>
      <c r="C62" s="938" t="s">
        <v>300</v>
      </c>
      <c r="D62" s="939">
        <v>9990</v>
      </c>
      <c r="E62" s="939"/>
      <c r="F62" s="940" t="s">
        <v>222</v>
      </c>
      <c r="G62" s="941">
        <f>SUMMARY!Q150+SUMMARY!Q80+SUMMARY!Q48</f>
        <v>0</v>
      </c>
      <c r="H62" s="949">
        <f>G62</f>
        <v>0</v>
      </c>
      <c r="I62" s="943"/>
      <c r="J62" s="943"/>
      <c r="K62" s="943"/>
      <c r="L62" s="943"/>
    </row>
    <row r="63" spans="1:17" s="944" customFormat="1" ht="14.25" x14ac:dyDescent="0.2">
      <c r="A63" s="938" t="s">
        <v>301</v>
      </c>
      <c r="B63" s="938" t="s">
        <v>296</v>
      </c>
      <c r="C63" s="938" t="s">
        <v>382</v>
      </c>
      <c r="D63" s="939">
        <v>8525</v>
      </c>
      <c r="E63" s="939"/>
      <c r="F63" s="940" t="s">
        <v>249</v>
      </c>
      <c r="G63" s="941">
        <f>SUMMARY!Q153</f>
        <v>0</v>
      </c>
      <c r="H63" s="947"/>
      <c r="I63" s="943"/>
      <c r="J63" s="943"/>
      <c r="K63" s="943"/>
      <c r="L63" s="943"/>
    </row>
    <row r="64" spans="1:17" s="944" customFormat="1" ht="14.25" x14ac:dyDescent="0.2">
      <c r="A64" s="938" t="s">
        <v>301</v>
      </c>
      <c r="B64" s="938" t="s">
        <v>296</v>
      </c>
      <c r="C64" s="938" t="s">
        <v>382</v>
      </c>
      <c r="D64" s="939">
        <v>9580</v>
      </c>
      <c r="E64" s="939" t="s">
        <v>23</v>
      </c>
      <c r="F64" s="940" t="s">
        <v>248</v>
      </c>
      <c r="G64" s="941">
        <f>SUMMARY!Q154</f>
        <v>739.04999999999984</v>
      </c>
      <c r="H64" s="948"/>
      <c r="I64" s="943"/>
      <c r="J64" s="943"/>
      <c r="K64" s="943"/>
      <c r="L64" s="943"/>
    </row>
    <row r="65" spans="1:12" s="944" customFormat="1" ht="14.25" hidden="1" x14ac:dyDescent="0.2">
      <c r="A65" s="938" t="s">
        <v>301</v>
      </c>
      <c r="B65" s="938" t="s">
        <v>296</v>
      </c>
      <c r="C65" s="938" t="s">
        <v>377</v>
      </c>
      <c r="D65" s="939">
        <v>9580</v>
      </c>
      <c r="E65" s="939" t="s">
        <v>23</v>
      </c>
      <c r="F65" s="940" t="s">
        <v>384</v>
      </c>
      <c r="G65" s="941">
        <v>0</v>
      </c>
      <c r="H65" s="948"/>
      <c r="I65" s="943"/>
      <c r="J65" s="943"/>
      <c r="K65" s="943"/>
      <c r="L65" s="943"/>
    </row>
    <row r="66" spans="1:12" s="944" customFormat="1" ht="14.25" hidden="1" x14ac:dyDescent="0.2">
      <c r="A66" s="938" t="s">
        <v>301</v>
      </c>
      <c r="B66" s="938" t="s">
        <v>296</v>
      </c>
      <c r="C66" s="938" t="s">
        <v>377</v>
      </c>
      <c r="D66" s="939">
        <v>9580</v>
      </c>
      <c r="E66" s="939" t="s">
        <v>132</v>
      </c>
      <c r="F66" s="940" t="s">
        <v>385</v>
      </c>
      <c r="G66" s="941">
        <f>SUMMARY!Q155</f>
        <v>0</v>
      </c>
      <c r="H66" s="948"/>
      <c r="I66" s="943"/>
      <c r="J66" s="943"/>
      <c r="K66" s="943"/>
      <c r="L66" s="943"/>
    </row>
    <row r="67" spans="1:12" s="944" customFormat="1" ht="14.25" hidden="1" x14ac:dyDescent="0.2">
      <c r="A67" s="938" t="s">
        <v>301</v>
      </c>
      <c r="B67" s="938" t="s">
        <v>296</v>
      </c>
      <c r="C67" s="938" t="s">
        <v>378</v>
      </c>
      <c r="D67" s="939">
        <v>9580</v>
      </c>
      <c r="E67" s="939" t="s">
        <v>23</v>
      </c>
      <c r="F67" s="1010" t="s">
        <v>386</v>
      </c>
      <c r="G67" s="981">
        <f>SUM('Festival Summary'!Q13:Q39)</f>
        <v>0</v>
      </c>
      <c r="H67" s="948"/>
      <c r="I67" s="943"/>
      <c r="J67" s="943"/>
      <c r="K67" s="943"/>
      <c r="L67" s="943"/>
    </row>
    <row r="68" spans="1:12" s="944" customFormat="1" ht="14.25" hidden="1" x14ac:dyDescent="0.2">
      <c r="A68" s="938" t="s">
        <v>301</v>
      </c>
      <c r="B68" s="938" t="s">
        <v>296</v>
      </c>
      <c r="C68" s="938" t="s">
        <v>378</v>
      </c>
      <c r="D68" s="939">
        <v>9580</v>
      </c>
      <c r="E68" s="939" t="s">
        <v>132</v>
      </c>
      <c r="F68" s="1010" t="s">
        <v>387</v>
      </c>
      <c r="G68" s="981">
        <f>SUM('Festival Summary'!Q49:Q81)+SUMMARY!Q156</f>
        <v>0</v>
      </c>
      <c r="H68" s="948"/>
      <c r="I68" s="943"/>
      <c r="J68" s="943"/>
      <c r="K68" s="943"/>
      <c r="L68" s="943"/>
    </row>
    <row r="69" spans="1:12" s="944" customFormat="1" ht="14.25" hidden="1" x14ac:dyDescent="0.2">
      <c r="A69" s="938" t="s">
        <v>301</v>
      </c>
      <c r="B69" s="938" t="s">
        <v>296</v>
      </c>
      <c r="C69" s="938" t="s">
        <v>379</v>
      </c>
      <c r="D69" s="939">
        <v>9580</v>
      </c>
      <c r="E69" s="939" t="s">
        <v>23</v>
      </c>
      <c r="F69" s="940" t="s">
        <v>388</v>
      </c>
      <c r="G69" s="941">
        <v>0</v>
      </c>
      <c r="H69" s="946"/>
      <c r="I69" s="943"/>
      <c r="J69" s="943"/>
      <c r="K69" s="943"/>
      <c r="L69" s="943"/>
    </row>
    <row r="70" spans="1:12" s="944" customFormat="1" ht="14.25" hidden="1" x14ac:dyDescent="0.2">
      <c r="A70" s="938" t="s">
        <v>301</v>
      </c>
      <c r="B70" s="938" t="s">
        <v>296</v>
      </c>
      <c r="C70" s="938" t="s">
        <v>379</v>
      </c>
      <c r="D70" s="939">
        <v>9580</v>
      </c>
      <c r="E70" s="939" t="s">
        <v>132</v>
      </c>
      <c r="F70" s="940" t="s">
        <v>389</v>
      </c>
      <c r="G70" s="1011"/>
      <c r="H70" s="947"/>
      <c r="I70" s="943"/>
      <c r="J70" s="943"/>
      <c r="K70" s="943"/>
      <c r="L70" s="943"/>
    </row>
    <row r="71" spans="1:12" s="944" customFormat="1" ht="14.25" hidden="1" x14ac:dyDescent="0.2">
      <c r="A71" s="938" t="s">
        <v>301</v>
      </c>
      <c r="B71" s="938" t="s">
        <v>296</v>
      </c>
      <c r="C71" s="938" t="s">
        <v>380</v>
      </c>
      <c r="D71" s="939">
        <v>9580</v>
      </c>
      <c r="E71" s="939" t="s">
        <v>23</v>
      </c>
      <c r="F71" s="940" t="s">
        <v>390</v>
      </c>
      <c r="G71" s="941">
        <v>0</v>
      </c>
      <c r="H71" s="948"/>
      <c r="I71" s="943"/>
      <c r="J71" s="943"/>
      <c r="K71" s="943"/>
      <c r="L71" s="943"/>
    </row>
    <row r="72" spans="1:12" s="944" customFormat="1" ht="14.25" hidden="1" x14ac:dyDescent="0.2">
      <c r="A72" s="938" t="s">
        <v>301</v>
      </c>
      <c r="B72" s="938" t="s">
        <v>296</v>
      </c>
      <c r="C72" s="938" t="s">
        <v>380</v>
      </c>
      <c r="D72" s="939">
        <v>9580</v>
      </c>
      <c r="E72" s="939" t="s">
        <v>132</v>
      </c>
      <c r="F72" s="940" t="s">
        <v>391</v>
      </c>
      <c r="G72" s="941">
        <f>SUMMARY!Q158</f>
        <v>0</v>
      </c>
      <c r="H72" s="948"/>
      <c r="I72" s="1009"/>
      <c r="J72" s="943"/>
      <c r="K72" s="943"/>
      <c r="L72" s="943"/>
    </row>
    <row r="73" spans="1:12" s="944" customFormat="1" ht="14.25" x14ac:dyDescent="0.2">
      <c r="A73" s="938" t="s">
        <v>301</v>
      </c>
      <c r="B73" s="938" t="s">
        <v>296</v>
      </c>
      <c r="C73" s="938" t="s">
        <v>381</v>
      </c>
      <c r="D73" s="939">
        <v>9580</v>
      </c>
      <c r="E73" s="939" t="s">
        <v>23</v>
      </c>
      <c r="F73" s="940" t="s">
        <v>392</v>
      </c>
      <c r="G73" s="941" t="s">
        <v>93</v>
      </c>
      <c r="H73" s="948"/>
      <c r="I73" s="943"/>
      <c r="J73" s="943"/>
      <c r="K73" s="943"/>
      <c r="L73" s="943"/>
    </row>
    <row r="74" spans="1:12" s="944" customFormat="1" ht="14.25" x14ac:dyDescent="0.2">
      <c r="A74" s="938" t="s">
        <v>301</v>
      </c>
      <c r="B74" s="938" t="s">
        <v>296</v>
      </c>
      <c r="C74" s="938" t="s">
        <v>381</v>
      </c>
      <c r="D74" s="939">
        <v>9580</v>
      </c>
      <c r="E74" s="939" t="s">
        <v>132</v>
      </c>
      <c r="F74" s="940" t="s">
        <v>393</v>
      </c>
      <c r="G74" s="941">
        <f>SUMMARY!Q159</f>
        <v>0</v>
      </c>
      <c r="H74" s="948"/>
      <c r="I74" s="956"/>
      <c r="J74" s="943"/>
      <c r="K74" s="943"/>
      <c r="L74" s="943"/>
    </row>
    <row r="75" spans="1:12" s="944" customFormat="1" ht="14.25" x14ac:dyDescent="0.2">
      <c r="A75" s="938" t="s">
        <v>301</v>
      </c>
      <c r="B75" s="938" t="s">
        <v>296</v>
      </c>
      <c r="C75" s="938" t="s">
        <v>382</v>
      </c>
      <c r="D75" s="939">
        <v>9930</v>
      </c>
      <c r="E75" s="939" t="s">
        <v>383</v>
      </c>
      <c r="F75" s="940" t="s">
        <v>40</v>
      </c>
      <c r="G75" s="941">
        <f>SUMMARY!Q160</f>
        <v>0</v>
      </c>
      <c r="H75" s="946">
        <f>SUM(G63:G75)</f>
        <v>739.04999999999984</v>
      </c>
      <c r="I75" s="943"/>
      <c r="J75" s="943"/>
      <c r="K75" s="943"/>
      <c r="L75" s="943"/>
    </row>
    <row r="76" spans="1:12" s="944" customFormat="1" ht="14.25" x14ac:dyDescent="0.2">
      <c r="A76" s="938" t="s">
        <v>297</v>
      </c>
      <c r="B76" s="938" t="s">
        <v>298</v>
      </c>
      <c r="C76" s="938" t="s">
        <v>295</v>
      </c>
      <c r="D76" s="939">
        <v>9990</v>
      </c>
      <c r="E76" s="939" t="s">
        <v>93</v>
      </c>
      <c r="F76" s="940" t="s">
        <v>266</v>
      </c>
      <c r="G76" s="941">
        <f>SUMMARY!Q165</f>
        <v>0</v>
      </c>
      <c r="H76" s="949">
        <f>SUM(G76)</f>
        <v>0</v>
      </c>
      <c r="I76" s="943"/>
      <c r="J76" s="943"/>
      <c r="K76" s="943"/>
      <c r="L76" s="943"/>
    </row>
    <row r="77" spans="1:12" s="944" customFormat="1" ht="13.5" thickBot="1" x14ac:dyDescent="0.25">
      <c r="A77" s="1016">
        <f>SUMMARY!Q1</f>
        <v>41250</v>
      </c>
      <c r="B77" s="950"/>
      <c r="C77" s="950"/>
      <c r="D77" s="951"/>
      <c r="E77" s="952"/>
      <c r="F77" s="953"/>
      <c r="G77" s="954">
        <f>SUM(G4:G76)</f>
        <v>5489</v>
      </c>
      <c r="H77" s="955">
        <f>SUM(H4:H76)</f>
        <v>5489</v>
      </c>
      <c r="I77" s="943"/>
      <c r="J77" s="943"/>
      <c r="K77" s="943"/>
      <c r="L77" s="943"/>
    </row>
    <row r="78" spans="1:12" ht="14.25" x14ac:dyDescent="0.2">
      <c r="A78" s="944"/>
      <c r="B78" s="944"/>
      <c r="C78" s="944"/>
      <c r="D78" s="957"/>
      <c r="E78" s="943"/>
      <c r="F78" s="958"/>
      <c r="G78" s="959" t="s">
        <v>317</v>
      </c>
      <c r="H78" s="960">
        <f>SUMMARY!Q169+SUMMARY!Q173+SUMMARY!Q170+SUMMARY!Q171</f>
        <v>0</v>
      </c>
    </row>
    <row r="79" spans="1:12" ht="14.25" x14ac:dyDescent="0.2">
      <c r="A79" s="944"/>
      <c r="B79" s="944"/>
      <c r="C79" s="944"/>
      <c r="D79" s="957"/>
      <c r="E79" s="943"/>
      <c r="F79" s="961"/>
      <c r="G79" s="962" t="s">
        <v>318</v>
      </c>
      <c r="H79" s="963">
        <f>SUMMARY!Q172</f>
        <v>5489</v>
      </c>
    </row>
    <row r="80" spans="1:12" ht="15" thickBot="1" x14ac:dyDescent="0.25">
      <c r="A80" s="944"/>
      <c r="B80" s="944"/>
      <c r="C80" s="944"/>
      <c r="D80" s="957"/>
      <c r="E80" s="943"/>
      <c r="F80" s="964"/>
      <c r="G80" s="965"/>
      <c r="H80" s="966">
        <f>SUM(H78:H79)</f>
        <v>5489</v>
      </c>
    </row>
    <row r="85" spans="9:9" ht="15" x14ac:dyDescent="0.2">
      <c r="I85" s="1032"/>
    </row>
  </sheetData>
  <mergeCells count="2">
    <mergeCell ref="C2:F2"/>
    <mergeCell ref="G1:H2"/>
  </mergeCells>
  <phoneticPr fontId="2" type="noConversion"/>
  <pageMargins left="0.25" right="0.25" top="0.44" bottom="0.34" header="0.25" footer="0.17"/>
  <pageSetup scale="77" orientation="portrait" r:id="rId1"/>
  <headerFooter alignWithMargins="0">
    <oddHeader>&amp;L&amp;D</oddHeader>
    <oddFooter>&amp;L&amp;D&amp;C&amp;P of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>
    <pageSetUpPr fitToPage="1"/>
  </sheetPr>
  <dimension ref="A1:CZ292"/>
  <sheetViews>
    <sheetView workbookViewId="0">
      <selection activeCell="H156" sqref="H156"/>
    </sheetView>
  </sheetViews>
  <sheetFormatPr defaultColWidth="9.83203125" defaultRowHeight="11.25" x14ac:dyDescent="0.2"/>
  <cols>
    <col min="1" max="1" width="9.1640625" style="80" customWidth="1"/>
    <col min="2" max="2" width="34.6640625" style="80" customWidth="1"/>
    <col min="3" max="3" width="1.83203125" style="80" customWidth="1"/>
    <col min="4" max="4" width="8.6640625" style="170" customWidth="1"/>
    <col min="5" max="7" width="9.83203125" style="170" customWidth="1"/>
    <col min="8" max="8" width="12.83203125" style="358" customWidth="1"/>
    <col min="9" max="10" width="9.83203125" style="321" customWidth="1"/>
    <col min="11" max="11" width="16.83203125" style="321" customWidth="1"/>
    <col min="12" max="13" width="16.83203125" style="170" customWidth="1"/>
    <col min="14" max="14" width="16.83203125" style="321" customWidth="1"/>
    <col min="15" max="16" width="16.83203125" style="353" customWidth="1"/>
    <col min="17" max="17" width="16.83203125" style="286" customWidth="1"/>
    <col min="18" max="18" width="15.83203125" style="286" customWidth="1"/>
    <col min="19" max="19" width="15.83203125" style="80" customWidth="1"/>
    <col min="20" max="20" width="9.83203125" style="80"/>
    <col min="21" max="21" width="16.33203125" style="80" customWidth="1"/>
    <col min="22" max="16384" width="9.83203125" style="80"/>
  </cols>
  <sheetData>
    <row r="1" spans="1:23" ht="18" customHeight="1" x14ac:dyDescent="0.25">
      <c r="A1" s="69" t="s">
        <v>18</v>
      </c>
      <c r="B1" s="70"/>
      <c r="C1" s="71"/>
      <c r="D1" s="72"/>
      <c r="E1" s="72"/>
      <c r="F1" s="72"/>
      <c r="G1" s="72"/>
      <c r="H1" s="73"/>
      <c r="I1" s="74"/>
      <c r="J1" s="74"/>
      <c r="K1" s="74"/>
      <c r="L1" s="75"/>
      <c r="M1" s="72"/>
      <c r="N1" s="76"/>
      <c r="O1" s="77"/>
      <c r="P1" s="77"/>
      <c r="Q1" s="78"/>
      <c r="R1" s="78"/>
      <c r="S1" s="79"/>
      <c r="T1" s="79"/>
    </row>
    <row r="2" spans="1:23" ht="18" customHeight="1" x14ac:dyDescent="0.25">
      <c r="A2" s="69" t="s">
        <v>15</v>
      </c>
      <c r="B2" s="81">
        <f>Saturday!B2+1</f>
        <v>43170</v>
      </c>
      <c r="C2" s="71"/>
      <c r="D2" s="72"/>
      <c r="E2" s="72"/>
      <c r="F2" s="82"/>
      <c r="G2" s="83" t="s">
        <v>51</v>
      </c>
      <c r="H2" s="84"/>
      <c r="I2" s="85"/>
      <c r="J2" s="85"/>
      <c r="K2" s="85"/>
      <c r="L2" s="86"/>
      <c r="M2" s="86"/>
      <c r="N2" s="85"/>
      <c r="O2" s="87"/>
      <c r="P2" s="87"/>
      <c r="Q2" s="78"/>
      <c r="R2" s="78"/>
      <c r="S2" s="79"/>
      <c r="T2" s="79"/>
    </row>
    <row r="3" spans="1:23" s="97" customFormat="1" ht="12" x14ac:dyDescent="0.2">
      <c r="A3" s="499"/>
      <c r="B3" s="464"/>
      <c r="C3" s="464"/>
      <c r="D3" s="465"/>
      <c r="E3" s="466" t="s">
        <v>21</v>
      </c>
      <c r="F3" s="467" t="s">
        <v>21</v>
      </c>
      <c r="G3" s="468" t="s">
        <v>21</v>
      </c>
      <c r="H3" s="467" t="s">
        <v>21</v>
      </c>
      <c r="I3" s="467" t="s">
        <v>21</v>
      </c>
      <c r="J3" s="467" t="s">
        <v>21</v>
      </c>
      <c r="K3" s="466" t="s">
        <v>21</v>
      </c>
      <c r="L3" s="467" t="s">
        <v>21</v>
      </c>
      <c r="M3" s="468" t="s">
        <v>21</v>
      </c>
      <c r="N3" s="467" t="s">
        <v>21</v>
      </c>
      <c r="O3" s="467" t="s">
        <v>21</v>
      </c>
      <c r="P3" s="467" t="s">
        <v>21</v>
      </c>
      <c r="Q3" s="469"/>
      <c r="R3" s="96"/>
      <c r="S3" s="96"/>
    </row>
    <row r="4" spans="1:23" s="97" customFormat="1" ht="12" x14ac:dyDescent="0.2">
      <c r="A4" s="500"/>
      <c r="B4" s="470" t="s">
        <v>25</v>
      </c>
      <c r="C4" s="471"/>
      <c r="D4" s="472"/>
      <c r="E4" s="473">
        <v>1</v>
      </c>
      <c r="F4" s="474">
        <v>2</v>
      </c>
      <c r="G4" s="474">
        <v>3</v>
      </c>
      <c r="H4" s="474">
        <v>4</v>
      </c>
      <c r="I4" s="474">
        <v>5</v>
      </c>
      <c r="J4" s="474">
        <v>6</v>
      </c>
      <c r="K4" s="473">
        <v>1</v>
      </c>
      <c r="L4" s="475">
        <v>2</v>
      </c>
      <c r="M4" s="104">
        <v>3</v>
      </c>
      <c r="N4" s="475">
        <v>4</v>
      </c>
      <c r="O4" s="475">
        <v>5</v>
      </c>
      <c r="P4" s="475">
        <v>6</v>
      </c>
      <c r="Q4" s="476" t="s">
        <v>2</v>
      </c>
      <c r="R4" s="96"/>
      <c r="S4" s="106"/>
      <c r="T4" s="107"/>
      <c r="U4" s="107"/>
      <c r="V4" s="107"/>
      <c r="W4" s="107"/>
    </row>
    <row r="5" spans="1:23" s="97" customFormat="1" ht="12" x14ac:dyDescent="0.2">
      <c r="A5" s="500"/>
      <c r="B5" s="470" t="s">
        <v>3</v>
      </c>
      <c r="C5" s="471"/>
      <c r="D5" s="472"/>
      <c r="E5" s="473" t="s">
        <v>4</v>
      </c>
      <c r="F5" s="474" t="s">
        <v>4</v>
      </c>
      <c r="G5" s="474" t="s">
        <v>4</v>
      </c>
      <c r="H5" s="474" t="s">
        <v>4</v>
      </c>
      <c r="I5" s="474" t="s">
        <v>4</v>
      </c>
      <c r="J5" s="474" t="s">
        <v>4</v>
      </c>
      <c r="K5" s="473" t="s">
        <v>5</v>
      </c>
      <c r="L5" s="475" t="s">
        <v>5</v>
      </c>
      <c r="M5" s="104" t="s">
        <v>5</v>
      </c>
      <c r="N5" s="475" t="s">
        <v>5</v>
      </c>
      <c r="O5" s="475" t="s">
        <v>5</v>
      </c>
      <c r="P5" s="475" t="s">
        <v>5</v>
      </c>
      <c r="Q5" s="476" t="s">
        <v>6</v>
      </c>
      <c r="R5" s="96"/>
      <c r="S5" s="106"/>
      <c r="T5" s="107"/>
      <c r="U5" s="107"/>
      <c r="V5" s="107"/>
      <c r="W5" s="107"/>
    </row>
    <row r="6" spans="1:23" ht="18" customHeight="1" x14ac:dyDescent="0.2">
      <c r="A6" s="111"/>
      <c r="B6" s="112" t="s">
        <v>282</v>
      </c>
      <c r="C6" s="113"/>
      <c r="D6" s="361"/>
      <c r="E6" s="115"/>
      <c r="F6" s="115"/>
      <c r="G6" s="116"/>
      <c r="H6" s="116"/>
      <c r="I6" s="116"/>
      <c r="J6" s="116"/>
      <c r="K6" s="117"/>
      <c r="L6" s="117"/>
      <c r="M6" s="164"/>
      <c r="N6" s="117"/>
      <c r="O6" s="117"/>
      <c r="P6" s="117"/>
      <c r="Q6" s="118">
        <f t="shared" ref="Q6:Q12" si="0">SUM(K6:P6)</f>
        <v>0</v>
      </c>
      <c r="R6" s="79"/>
    </row>
    <row r="7" spans="1:23" ht="18" customHeight="1" x14ac:dyDescent="0.2">
      <c r="A7" s="111" t="s">
        <v>454</v>
      </c>
      <c r="B7" s="112" t="s">
        <v>316</v>
      </c>
      <c r="C7" s="119"/>
      <c r="D7" s="362"/>
      <c r="E7" s="121"/>
      <c r="F7" s="121"/>
      <c r="G7" s="121"/>
      <c r="H7" s="121"/>
      <c r="I7" s="121"/>
      <c r="J7" s="121"/>
      <c r="K7" s="117"/>
      <c r="L7" s="117"/>
      <c r="M7" s="164"/>
      <c r="N7" s="117"/>
      <c r="O7" s="117"/>
      <c r="P7" s="117"/>
      <c r="Q7" s="118">
        <f t="shared" si="0"/>
        <v>0</v>
      </c>
      <c r="R7" s="79"/>
    </row>
    <row r="8" spans="1:23" ht="18" customHeight="1" x14ac:dyDescent="0.2">
      <c r="A8" s="111" t="s">
        <v>455</v>
      </c>
      <c r="B8" s="112" t="s">
        <v>239</v>
      </c>
      <c r="C8" s="123"/>
      <c r="D8" s="362"/>
      <c r="E8" s="121"/>
      <c r="F8" s="121"/>
      <c r="G8" s="121"/>
      <c r="H8" s="121"/>
      <c r="I8" s="121"/>
      <c r="J8" s="121"/>
      <c r="K8" s="117"/>
      <c r="L8" s="117"/>
      <c r="M8" s="164"/>
      <c r="N8" s="117"/>
      <c r="O8" s="117"/>
      <c r="P8" s="117"/>
      <c r="Q8" s="118">
        <f t="shared" si="0"/>
        <v>0</v>
      </c>
      <c r="R8" s="79"/>
    </row>
    <row r="9" spans="1:23" ht="18" hidden="1" customHeight="1" x14ac:dyDescent="0.2">
      <c r="A9" s="111">
        <v>7100</v>
      </c>
      <c r="B9" s="112" t="s">
        <v>235</v>
      </c>
      <c r="C9" s="123"/>
      <c r="D9" s="362"/>
      <c r="E9" s="125"/>
      <c r="F9" s="126"/>
      <c r="G9" s="127"/>
      <c r="H9" s="128"/>
      <c r="I9" s="129"/>
      <c r="J9" s="130"/>
      <c r="K9" s="363">
        <v>0</v>
      </c>
      <c r="L9" s="117">
        <v>0</v>
      </c>
      <c r="M9" s="364">
        <v>0</v>
      </c>
      <c r="N9" s="365">
        <v>0</v>
      </c>
      <c r="O9" s="366">
        <v>0</v>
      </c>
      <c r="P9" s="367"/>
      <c r="Q9" s="118">
        <f t="shared" si="0"/>
        <v>0</v>
      </c>
      <c r="R9" s="79"/>
    </row>
    <row r="10" spans="1:23" ht="18" hidden="1" customHeight="1" x14ac:dyDescent="0.2">
      <c r="A10" s="111">
        <v>7100</v>
      </c>
      <c r="B10" s="112" t="s">
        <v>236</v>
      </c>
      <c r="C10" s="123"/>
      <c r="D10" s="362"/>
      <c r="E10" s="125"/>
      <c r="F10" s="126"/>
      <c r="G10" s="127"/>
      <c r="H10" s="128"/>
      <c r="I10" s="129"/>
      <c r="J10" s="130"/>
      <c r="K10" s="363">
        <v>0</v>
      </c>
      <c r="L10" s="117">
        <v>0</v>
      </c>
      <c r="M10" s="364">
        <v>0</v>
      </c>
      <c r="N10" s="365">
        <v>0</v>
      </c>
      <c r="O10" s="366">
        <v>0</v>
      </c>
      <c r="P10" s="367"/>
      <c r="Q10" s="118">
        <f t="shared" si="0"/>
        <v>0</v>
      </c>
      <c r="R10" s="79"/>
    </row>
    <row r="11" spans="1:23" ht="18" hidden="1" customHeight="1" x14ac:dyDescent="0.2">
      <c r="A11" s="111">
        <v>7200</v>
      </c>
      <c r="B11" s="112" t="s">
        <v>237</v>
      </c>
      <c r="C11" s="123"/>
      <c r="D11" s="362"/>
      <c r="E11" s="125"/>
      <c r="F11" s="126"/>
      <c r="G11" s="127"/>
      <c r="H11" s="128"/>
      <c r="I11" s="129"/>
      <c r="J11" s="130"/>
      <c r="K11" s="363">
        <v>0</v>
      </c>
      <c r="L11" s="117">
        <v>0</v>
      </c>
      <c r="M11" s="364">
        <v>0</v>
      </c>
      <c r="N11" s="365">
        <v>0</v>
      </c>
      <c r="O11" s="366">
        <v>0</v>
      </c>
      <c r="P11" s="367"/>
      <c r="Q11" s="118">
        <f t="shared" si="0"/>
        <v>0</v>
      </c>
      <c r="R11" s="79"/>
    </row>
    <row r="12" spans="1:23" ht="18" hidden="1" customHeight="1" x14ac:dyDescent="0.2">
      <c r="A12" s="111">
        <v>7300</v>
      </c>
      <c r="B12" s="112" t="s">
        <v>238</v>
      </c>
      <c r="C12" s="123"/>
      <c r="D12" s="362"/>
      <c r="E12" s="125"/>
      <c r="F12" s="126"/>
      <c r="G12" s="127"/>
      <c r="H12" s="128"/>
      <c r="I12" s="129"/>
      <c r="J12" s="130"/>
      <c r="K12" s="363">
        <v>0</v>
      </c>
      <c r="L12" s="117">
        <v>0</v>
      </c>
      <c r="M12" s="364">
        <v>0</v>
      </c>
      <c r="N12" s="365">
        <v>0</v>
      </c>
      <c r="O12" s="366">
        <v>0</v>
      </c>
      <c r="P12" s="367"/>
      <c r="Q12" s="118">
        <f t="shared" si="0"/>
        <v>0</v>
      </c>
      <c r="R12" s="79"/>
    </row>
    <row r="13" spans="1:23" ht="18" customHeight="1" x14ac:dyDescent="0.25">
      <c r="A13" s="138"/>
      <c r="B13" s="139" t="s">
        <v>23</v>
      </c>
      <c r="C13" s="123"/>
      <c r="D13" s="140"/>
      <c r="E13" s="141"/>
      <c r="F13" s="142"/>
      <c r="G13" s="143"/>
      <c r="H13" s="143"/>
      <c r="I13" s="143"/>
      <c r="J13" s="143"/>
      <c r="K13" s="368"/>
      <c r="L13" s="368"/>
      <c r="M13" s="369"/>
      <c r="N13" s="368"/>
      <c r="O13" s="368"/>
      <c r="P13" s="368"/>
      <c r="Q13" s="370"/>
      <c r="R13" s="79"/>
    </row>
    <row r="14" spans="1:23" ht="18" hidden="1" customHeight="1" x14ac:dyDescent="0.2">
      <c r="A14" s="111">
        <v>1001</v>
      </c>
      <c r="B14" s="147" t="s">
        <v>32</v>
      </c>
      <c r="C14" s="123"/>
      <c r="D14" s="362">
        <v>0</v>
      </c>
      <c r="E14" s="148"/>
      <c r="F14" s="149"/>
      <c r="G14" s="116"/>
      <c r="H14" s="116"/>
      <c r="I14" s="116"/>
      <c r="J14" s="116"/>
      <c r="K14" s="150">
        <f>E14*D14</f>
        <v>0</v>
      </c>
      <c r="L14" s="150">
        <f>F14*D14</f>
        <v>0</v>
      </c>
      <c r="M14" s="151">
        <f>G14*D14</f>
        <v>0</v>
      </c>
      <c r="N14" s="150">
        <f>H14*D14</f>
        <v>0</v>
      </c>
      <c r="O14" s="150">
        <f>I14*D14</f>
        <v>0</v>
      </c>
      <c r="P14" s="150">
        <f t="shared" ref="P14:P40" si="1">J14*D14</f>
        <v>0</v>
      </c>
      <c r="Q14" s="118">
        <f>SUM(K14:P14)</f>
        <v>0</v>
      </c>
      <c r="R14" s="79"/>
    </row>
    <row r="15" spans="1:23" ht="18" hidden="1" customHeight="1" x14ac:dyDescent="0.2">
      <c r="A15" s="111">
        <v>1002</v>
      </c>
      <c r="B15" s="112" t="s">
        <v>142</v>
      </c>
      <c r="C15" s="152"/>
      <c r="D15" s="362">
        <v>0</v>
      </c>
      <c r="E15" s="148"/>
      <c r="F15" s="149"/>
      <c r="G15" s="116"/>
      <c r="H15" s="116"/>
      <c r="I15" s="116"/>
      <c r="J15" s="116"/>
      <c r="K15" s="150">
        <f t="shared" ref="K15:K40" si="2">E15*D15</f>
        <v>0</v>
      </c>
      <c r="L15" s="150">
        <f t="shared" ref="L15:L40" si="3">F15*D15</f>
        <v>0</v>
      </c>
      <c r="M15" s="151">
        <f t="shared" ref="M15:M40" si="4">G15*D15</f>
        <v>0</v>
      </c>
      <c r="N15" s="150">
        <f t="shared" ref="N15:N40" si="5">H15*D15</f>
        <v>0</v>
      </c>
      <c r="O15" s="150">
        <f t="shared" ref="O15:O40" si="6">I15*D15</f>
        <v>0</v>
      </c>
      <c r="P15" s="150">
        <f t="shared" si="1"/>
        <v>0</v>
      </c>
      <c r="Q15" s="118">
        <f>SUM(K15:P15)</f>
        <v>0</v>
      </c>
      <c r="R15" s="79"/>
      <c r="S15" s="154" t="s">
        <v>69</v>
      </c>
    </row>
    <row r="16" spans="1:23" ht="18" hidden="1" customHeight="1" x14ac:dyDescent="0.2">
      <c r="A16" s="155">
        <v>1003</v>
      </c>
      <c r="B16" s="112" t="s">
        <v>141</v>
      </c>
      <c r="C16" s="152"/>
      <c r="D16" s="362">
        <v>0</v>
      </c>
      <c r="E16" s="148"/>
      <c r="F16" s="149"/>
      <c r="G16" s="238"/>
      <c r="H16" s="116"/>
      <c r="I16" s="116"/>
      <c r="J16" s="116"/>
      <c r="K16" s="150">
        <f t="shared" si="2"/>
        <v>0</v>
      </c>
      <c r="L16" s="150">
        <f t="shared" si="3"/>
        <v>0</v>
      </c>
      <c r="M16" s="151">
        <f t="shared" si="4"/>
        <v>0</v>
      </c>
      <c r="N16" s="150">
        <f t="shared" si="5"/>
        <v>0</v>
      </c>
      <c r="O16" s="150">
        <f t="shared" si="6"/>
        <v>0</v>
      </c>
      <c r="P16" s="150">
        <f t="shared" si="1"/>
        <v>0</v>
      </c>
      <c r="Q16" s="118">
        <f>SUM(K16:P16)</f>
        <v>0</v>
      </c>
      <c r="R16" s="79"/>
      <c r="S16" s="154"/>
    </row>
    <row r="17" spans="1:19" ht="18" customHeight="1" x14ac:dyDescent="0.2">
      <c r="A17" s="156" t="s">
        <v>410</v>
      </c>
      <c r="B17" s="157" t="s">
        <v>33</v>
      </c>
      <c r="C17" s="152"/>
      <c r="D17" s="362">
        <v>8</v>
      </c>
      <c r="E17" s="149">
        <v>117</v>
      </c>
      <c r="F17" s="149"/>
      <c r="G17" s="116"/>
      <c r="H17" s="116"/>
      <c r="I17" s="116"/>
      <c r="J17" s="116"/>
      <c r="K17" s="150">
        <f t="shared" si="2"/>
        <v>936</v>
      </c>
      <c r="L17" s="150">
        <f t="shared" si="3"/>
        <v>0</v>
      </c>
      <c r="M17" s="151">
        <f t="shared" si="4"/>
        <v>0</v>
      </c>
      <c r="N17" s="150">
        <f t="shared" si="5"/>
        <v>0</v>
      </c>
      <c r="O17" s="150">
        <f t="shared" si="6"/>
        <v>0</v>
      </c>
      <c r="P17" s="150">
        <f t="shared" si="1"/>
        <v>0</v>
      </c>
      <c r="Q17" s="118">
        <f>SUM(K17:P17)*85%</f>
        <v>795.6</v>
      </c>
      <c r="R17" s="79"/>
      <c r="S17" s="159">
        <f>SUM(K17:P17)</f>
        <v>936</v>
      </c>
    </row>
    <row r="18" spans="1:19" ht="18" customHeight="1" x14ac:dyDescent="0.2">
      <c r="A18" s="160" t="s">
        <v>411</v>
      </c>
      <c r="B18" s="68" t="s">
        <v>34</v>
      </c>
      <c r="C18" s="161"/>
      <c r="D18" s="371">
        <v>5</v>
      </c>
      <c r="E18" s="149">
        <v>23</v>
      </c>
      <c r="F18" s="149"/>
      <c r="G18" s="116"/>
      <c r="H18" s="116"/>
      <c r="I18" s="116"/>
      <c r="J18" s="116"/>
      <c r="K18" s="150">
        <f t="shared" si="2"/>
        <v>115</v>
      </c>
      <c r="L18" s="150">
        <f t="shared" si="3"/>
        <v>0</v>
      </c>
      <c r="M18" s="151">
        <f t="shared" si="4"/>
        <v>0</v>
      </c>
      <c r="N18" s="150">
        <f t="shared" si="5"/>
        <v>0</v>
      </c>
      <c r="O18" s="150">
        <f t="shared" si="6"/>
        <v>0</v>
      </c>
      <c r="P18" s="150">
        <f t="shared" si="1"/>
        <v>0</v>
      </c>
      <c r="Q18" s="118">
        <f>SUM(K18:P18)*85%</f>
        <v>97.75</v>
      </c>
      <c r="R18" s="79"/>
      <c r="S18" s="159">
        <f t="shared" ref="S18:S31" si="7">SUM(K18:P18)</f>
        <v>115</v>
      </c>
    </row>
    <row r="19" spans="1:19" ht="18" customHeight="1" x14ac:dyDescent="0.2">
      <c r="A19" s="160" t="s">
        <v>412</v>
      </c>
      <c r="B19" s="68" t="s">
        <v>35</v>
      </c>
      <c r="C19" s="161"/>
      <c r="D19" s="1027" t="s">
        <v>283</v>
      </c>
      <c r="E19" s="149"/>
      <c r="F19" s="149"/>
      <c r="G19" s="116"/>
      <c r="H19" s="116"/>
      <c r="I19" s="116"/>
      <c r="J19" s="116"/>
      <c r="K19" s="150"/>
      <c r="L19" s="150"/>
      <c r="M19" s="151"/>
      <c r="N19" s="150"/>
      <c r="O19" s="150"/>
      <c r="P19" s="150"/>
      <c r="Q19" s="118">
        <f>SUM(K19:P19)*85%</f>
        <v>0</v>
      </c>
      <c r="R19" s="79"/>
      <c r="S19" s="159">
        <f t="shared" si="7"/>
        <v>0</v>
      </c>
    </row>
    <row r="20" spans="1:19" ht="18" customHeight="1" x14ac:dyDescent="0.2">
      <c r="A20" s="160" t="s">
        <v>413</v>
      </c>
      <c r="B20" s="68" t="s">
        <v>36</v>
      </c>
      <c r="C20" s="161"/>
      <c r="D20" s="1027" t="s">
        <v>283</v>
      </c>
      <c r="E20" s="149"/>
      <c r="F20" s="149"/>
      <c r="G20" s="116"/>
      <c r="H20" s="116"/>
      <c r="I20" s="116"/>
      <c r="J20" s="116"/>
      <c r="K20" s="150"/>
      <c r="L20" s="150"/>
      <c r="M20" s="151"/>
      <c r="N20" s="150"/>
      <c r="O20" s="150"/>
      <c r="P20" s="150"/>
      <c r="Q20" s="118">
        <f>SUM(K20:P20)*85%</f>
        <v>0</v>
      </c>
      <c r="R20" s="79"/>
      <c r="S20" s="159">
        <f t="shared" si="7"/>
        <v>0</v>
      </c>
    </row>
    <row r="21" spans="1:19" ht="18" customHeight="1" x14ac:dyDescent="0.2">
      <c r="A21" s="160" t="s">
        <v>483</v>
      </c>
      <c r="B21" s="1063" t="s">
        <v>484</v>
      </c>
      <c r="C21" s="161"/>
      <c r="D21" s="162">
        <v>60</v>
      </c>
      <c r="E21" s="149"/>
      <c r="F21" s="149"/>
      <c r="G21" s="116"/>
      <c r="H21" s="116"/>
      <c r="I21" s="116"/>
      <c r="J21" s="116"/>
      <c r="K21" s="150">
        <f t="shared" si="2"/>
        <v>0</v>
      </c>
      <c r="L21" s="150">
        <f t="shared" si="3"/>
        <v>0</v>
      </c>
      <c r="M21" s="151">
        <f t="shared" si="4"/>
        <v>0</v>
      </c>
      <c r="N21" s="150">
        <f t="shared" si="5"/>
        <v>0</v>
      </c>
      <c r="O21" s="150">
        <f t="shared" si="6"/>
        <v>0</v>
      </c>
      <c r="P21" s="150">
        <f t="shared" si="1"/>
        <v>0</v>
      </c>
      <c r="Q21" s="118">
        <f>SUM(K21:P21)*85%</f>
        <v>0</v>
      </c>
      <c r="R21" s="79"/>
      <c r="S21" s="159">
        <f t="shared" si="7"/>
        <v>0</v>
      </c>
    </row>
    <row r="22" spans="1:19" ht="18" hidden="1" customHeight="1" x14ac:dyDescent="0.2">
      <c r="A22" s="160">
        <v>1009</v>
      </c>
      <c r="B22" s="68" t="s">
        <v>227</v>
      </c>
      <c r="C22" s="161"/>
      <c r="D22" s="371"/>
      <c r="E22" s="149"/>
      <c r="F22" s="149"/>
      <c r="G22" s="116"/>
      <c r="H22" s="116"/>
      <c r="I22" s="116"/>
      <c r="J22" s="116"/>
      <c r="K22" s="150">
        <f t="shared" si="2"/>
        <v>0</v>
      </c>
      <c r="L22" s="150">
        <f t="shared" si="3"/>
        <v>0</v>
      </c>
      <c r="M22" s="151">
        <f t="shared" si="4"/>
        <v>0</v>
      </c>
      <c r="N22" s="150">
        <f t="shared" si="5"/>
        <v>0</v>
      </c>
      <c r="O22" s="150">
        <f t="shared" si="6"/>
        <v>0</v>
      </c>
      <c r="P22" s="150">
        <f t="shared" si="1"/>
        <v>0</v>
      </c>
      <c r="Q22" s="118">
        <f>SUM(K22:P22)*75%</f>
        <v>0</v>
      </c>
      <c r="R22" s="79"/>
      <c r="S22" s="159">
        <f t="shared" si="7"/>
        <v>0</v>
      </c>
    </row>
    <row r="23" spans="1:19" ht="18" customHeight="1" x14ac:dyDescent="0.2">
      <c r="A23" s="160" t="s">
        <v>414</v>
      </c>
      <c r="B23" s="68" t="s">
        <v>146</v>
      </c>
      <c r="C23" s="161"/>
      <c r="D23" s="371">
        <v>20</v>
      </c>
      <c r="E23" s="149"/>
      <c r="F23" s="149"/>
      <c r="G23" s="116"/>
      <c r="H23" s="116"/>
      <c r="I23" s="116"/>
      <c r="J23" s="116"/>
      <c r="K23" s="150">
        <f t="shared" si="2"/>
        <v>0</v>
      </c>
      <c r="L23" s="150">
        <f t="shared" si="3"/>
        <v>0</v>
      </c>
      <c r="M23" s="151">
        <f t="shared" si="4"/>
        <v>0</v>
      </c>
      <c r="N23" s="150">
        <f t="shared" si="5"/>
        <v>0</v>
      </c>
      <c r="O23" s="150">
        <f t="shared" si="6"/>
        <v>0</v>
      </c>
      <c r="P23" s="150">
        <f t="shared" si="1"/>
        <v>0</v>
      </c>
      <c r="Q23" s="118">
        <f>SUM(K23:P23)*85%</f>
        <v>0</v>
      </c>
      <c r="R23" s="79"/>
      <c r="S23" s="159">
        <f t="shared" si="7"/>
        <v>0</v>
      </c>
    </row>
    <row r="24" spans="1:19" ht="18" customHeight="1" x14ac:dyDescent="0.2">
      <c r="A24" s="160" t="s">
        <v>415</v>
      </c>
      <c r="B24" s="68" t="s">
        <v>147</v>
      </c>
      <c r="C24" s="161"/>
      <c r="D24" s="371">
        <v>5</v>
      </c>
      <c r="E24" s="149"/>
      <c r="F24" s="149"/>
      <c r="G24" s="116"/>
      <c r="H24" s="116"/>
      <c r="I24" s="116"/>
      <c r="J24" s="116"/>
      <c r="K24" s="150">
        <f t="shared" si="2"/>
        <v>0</v>
      </c>
      <c r="L24" s="150">
        <f t="shared" si="3"/>
        <v>0</v>
      </c>
      <c r="M24" s="151">
        <f t="shared" si="4"/>
        <v>0</v>
      </c>
      <c r="N24" s="150">
        <f t="shared" si="5"/>
        <v>0</v>
      </c>
      <c r="O24" s="150">
        <f t="shared" si="6"/>
        <v>0</v>
      </c>
      <c r="P24" s="150">
        <f t="shared" si="1"/>
        <v>0</v>
      </c>
      <c r="Q24" s="118">
        <f>SUM(K24:P24)*85%</f>
        <v>0</v>
      </c>
      <c r="R24" s="79"/>
      <c r="S24" s="159">
        <f t="shared" si="7"/>
        <v>0</v>
      </c>
    </row>
    <row r="25" spans="1:19" ht="18" customHeight="1" x14ac:dyDescent="0.2">
      <c r="A25" s="160" t="s">
        <v>415</v>
      </c>
      <c r="B25" s="68" t="s">
        <v>148</v>
      </c>
      <c r="C25" s="161"/>
      <c r="D25" s="371">
        <v>3</v>
      </c>
      <c r="E25" s="149"/>
      <c r="F25" s="149"/>
      <c r="G25" s="116"/>
      <c r="H25" s="116"/>
      <c r="I25" s="116"/>
      <c r="J25" s="116"/>
      <c r="K25" s="150">
        <f t="shared" si="2"/>
        <v>0</v>
      </c>
      <c r="L25" s="150">
        <f t="shared" si="3"/>
        <v>0</v>
      </c>
      <c r="M25" s="151">
        <f t="shared" si="4"/>
        <v>0</v>
      </c>
      <c r="N25" s="150">
        <f t="shared" si="5"/>
        <v>0</v>
      </c>
      <c r="O25" s="150">
        <f t="shared" si="6"/>
        <v>0</v>
      </c>
      <c r="P25" s="150">
        <f t="shared" si="1"/>
        <v>0</v>
      </c>
      <c r="Q25" s="118">
        <f>SUM(K25:P25)*85%</f>
        <v>0</v>
      </c>
      <c r="R25" s="79"/>
      <c r="S25" s="159">
        <f t="shared" si="7"/>
        <v>0</v>
      </c>
    </row>
    <row r="26" spans="1:19" ht="18" customHeight="1" x14ac:dyDescent="0.2">
      <c r="A26" s="156" t="s">
        <v>416</v>
      </c>
      <c r="B26" s="68" t="s">
        <v>228</v>
      </c>
      <c r="C26" s="152"/>
      <c r="D26" s="362">
        <v>50</v>
      </c>
      <c r="E26" s="149"/>
      <c r="F26" s="149"/>
      <c r="G26" s="116"/>
      <c r="H26" s="116"/>
      <c r="I26" s="116"/>
      <c r="J26" s="116"/>
      <c r="K26" s="117">
        <f t="shared" si="2"/>
        <v>0</v>
      </c>
      <c r="L26" s="117">
        <f t="shared" si="3"/>
        <v>0</v>
      </c>
      <c r="M26" s="1017">
        <f t="shared" si="4"/>
        <v>0</v>
      </c>
      <c r="N26" s="117">
        <f t="shared" si="5"/>
        <v>0</v>
      </c>
      <c r="O26" s="117">
        <f t="shared" si="6"/>
        <v>0</v>
      </c>
      <c r="P26" s="117">
        <f t="shared" si="1"/>
        <v>0</v>
      </c>
      <c r="Q26" s="118">
        <f>SUM(K26:P26)*85%</f>
        <v>0</v>
      </c>
      <c r="R26" s="79"/>
      <c r="S26" s="159">
        <f t="shared" si="7"/>
        <v>0</v>
      </c>
    </row>
    <row r="27" spans="1:19" ht="18" hidden="1" customHeight="1" x14ac:dyDescent="0.2">
      <c r="A27" s="156">
        <v>1013</v>
      </c>
      <c r="B27" s="68" t="s">
        <v>229</v>
      </c>
      <c r="C27" s="480"/>
      <c r="D27" s="362"/>
      <c r="E27" s="149"/>
      <c r="F27" s="149"/>
      <c r="G27" s="116"/>
      <c r="H27" s="116"/>
      <c r="I27" s="116"/>
      <c r="J27" s="116"/>
      <c r="K27" s="150">
        <f t="shared" si="2"/>
        <v>0</v>
      </c>
      <c r="L27" s="150">
        <f t="shared" si="3"/>
        <v>0</v>
      </c>
      <c r="M27" s="1017">
        <f t="shared" si="4"/>
        <v>0</v>
      </c>
      <c r="N27" s="150">
        <f t="shared" si="5"/>
        <v>0</v>
      </c>
      <c r="O27" s="150">
        <f t="shared" si="6"/>
        <v>0</v>
      </c>
      <c r="P27" s="150">
        <f t="shared" si="1"/>
        <v>0</v>
      </c>
      <c r="Q27" s="118">
        <f>SUM(K27:P27)*75%</f>
        <v>0</v>
      </c>
      <c r="R27" s="79"/>
      <c r="S27" s="159">
        <f t="shared" si="7"/>
        <v>0</v>
      </c>
    </row>
    <row r="28" spans="1:19" ht="18" hidden="1" customHeight="1" x14ac:dyDescent="0.2">
      <c r="A28" s="156">
        <v>1014</v>
      </c>
      <c r="B28" s="68" t="s">
        <v>230</v>
      </c>
      <c r="C28" s="480"/>
      <c r="D28" s="362"/>
      <c r="E28" s="149"/>
      <c r="F28" s="149"/>
      <c r="G28" s="116"/>
      <c r="H28" s="116"/>
      <c r="I28" s="116"/>
      <c r="J28" s="116"/>
      <c r="K28" s="150">
        <f t="shared" si="2"/>
        <v>0</v>
      </c>
      <c r="L28" s="150">
        <f t="shared" si="3"/>
        <v>0</v>
      </c>
      <c r="M28" s="1017">
        <f t="shared" si="4"/>
        <v>0</v>
      </c>
      <c r="N28" s="150">
        <f t="shared" si="5"/>
        <v>0</v>
      </c>
      <c r="O28" s="150">
        <f t="shared" si="6"/>
        <v>0</v>
      </c>
      <c r="P28" s="150">
        <f t="shared" si="1"/>
        <v>0</v>
      </c>
      <c r="Q28" s="118">
        <f>SUM(K28:P28)*75%</f>
        <v>0</v>
      </c>
      <c r="R28" s="79"/>
      <c r="S28" s="159">
        <f t="shared" si="7"/>
        <v>0</v>
      </c>
    </row>
    <row r="29" spans="1:19" ht="18" customHeight="1" x14ac:dyDescent="0.2">
      <c r="A29" s="156" t="s">
        <v>485</v>
      </c>
      <c r="B29" s="1067" t="s">
        <v>486</v>
      </c>
      <c r="C29" s="480"/>
      <c r="D29" s="1065">
        <v>4</v>
      </c>
      <c r="E29" s="149"/>
      <c r="F29" s="149"/>
      <c r="G29" s="116"/>
      <c r="H29" s="116"/>
      <c r="I29" s="116"/>
      <c r="J29" s="116"/>
      <c r="K29" s="150">
        <f t="shared" si="2"/>
        <v>0</v>
      </c>
      <c r="L29" s="150">
        <f t="shared" si="3"/>
        <v>0</v>
      </c>
      <c r="M29" s="1017">
        <f t="shared" si="4"/>
        <v>0</v>
      </c>
      <c r="N29" s="150">
        <f t="shared" si="5"/>
        <v>0</v>
      </c>
      <c r="O29" s="150">
        <f t="shared" si="6"/>
        <v>0</v>
      </c>
      <c r="P29" s="150">
        <f t="shared" si="1"/>
        <v>0</v>
      </c>
      <c r="Q29" s="118">
        <f>SUM(K29:P29)</f>
        <v>0</v>
      </c>
      <c r="R29" s="79"/>
      <c r="S29" s="159">
        <f t="shared" si="7"/>
        <v>0</v>
      </c>
    </row>
    <row r="30" spans="1:19" ht="18" customHeight="1" x14ac:dyDescent="0.2">
      <c r="A30" s="156" t="s">
        <v>487</v>
      </c>
      <c r="B30" s="1067" t="s">
        <v>486</v>
      </c>
      <c r="C30" s="480"/>
      <c r="D30" s="1065">
        <v>2.5</v>
      </c>
      <c r="E30" s="149"/>
      <c r="F30" s="149"/>
      <c r="G30" s="116"/>
      <c r="H30" s="116"/>
      <c r="I30" s="116"/>
      <c r="J30" s="116"/>
      <c r="K30" s="150">
        <f t="shared" si="2"/>
        <v>0</v>
      </c>
      <c r="L30" s="150">
        <f t="shared" si="3"/>
        <v>0</v>
      </c>
      <c r="M30" s="1017">
        <f t="shared" si="4"/>
        <v>0</v>
      </c>
      <c r="N30" s="150">
        <f t="shared" si="5"/>
        <v>0</v>
      </c>
      <c r="O30" s="150">
        <f t="shared" si="6"/>
        <v>0</v>
      </c>
      <c r="P30" s="150">
        <f t="shared" si="1"/>
        <v>0</v>
      </c>
      <c r="Q30" s="118">
        <f>SUM(K30:P30)</f>
        <v>0</v>
      </c>
      <c r="R30" s="79"/>
      <c r="S30" s="159">
        <f t="shared" si="7"/>
        <v>0</v>
      </c>
    </row>
    <row r="31" spans="1:19" ht="18" customHeight="1" x14ac:dyDescent="0.2">
      <c r="A31" s="156" t="s">
        <v>417</v>
      </c>
      <c r="B31" s="68" t="s">
        <v>471</v>
      </c>
      <c r="C31" s="480"/>
      <c r="D31" s="362">
        <v>5</v>
      </c>
      <c r="E31" s="149">
        <v>14</v>
      </c>
      <c r="F31" s="149"/>
      <c r="G31" s="116"/>
      <c r="H31" s="116"/>
      <c r="I31" s="116"/>
      <c r="J31" s="116"/>
      <c r="K31" s="117">
        <f>E31*D31</f>
        <v>70</v>
      </c>
      <c r="L31" s="117">
        <f t="shared" si="3"/>
        <v>0</v>
      </c>
      <c r="M31" s="1017">
        <f t="shared" si="4"/>
        <v>0</v>
      </c>
      <c r="N31" s="117">
        <f t="shared" si="5"/>
        <v>0</v>
      </c>
      <c r="O31" s="117">
        <f t="shared" si="6"/>
        <v>0</v>
      </c>
      <c r="P31" s="117">
        <f t="shared" si="1"/>
        <v>0</v>
      </c>
      <c r="Q31" s="118">
        <f>(SUM(K31:P31)+Q171)*85%</f>
        <v>59.5</v>
      </c>
      <c r="R31" s="79"/>
      <c r="S31" s="159">
        <f t="shared" si="7"/>
        <v>70</v>
      </c>
    </row>
    <row r="32" spans="1:19" ht="18" hidden="1" customHeight="1" thickBot="1" x14ac:dyDescent="0.25">
      <c r="A32" s="156">
        <v>1018</v>
      </c>
      <c r="B32" s="68" t="s">
        <v>231</v>
      </c>
      <c r="C32" s="480"/>
      <c r="D32" s="362"/>
      <c r="E32" s="149"/>
      <c r="F32" s="149"/>
      <c r="G32" s="116"/>
      <c r="H32" s="116"/>
      <c r="I32" s="116"/>
      <c r="J32" s="116"/>
      <c r="K32" s="150">
        <f t="shared" si="2"/>
        <v>0</v>
      </c>
      <c r="L32" s="150">
        <f t="shared" si="3"/>
        <v>0</v>
      </c>
      <c r="M32" s="151">
        <f t="shared" si="4"/>
        <v>0</v>
      </c>
      <c r="N32" s="150">
        <f t="shared" si="5"/>
        <v>0</v>
      </c>
      <c r="O32" s="150">
        <f t="shared" si="6"/>
        <v>0</v>
      </c>
      <c r="P32" s="150">
        <f t="shared" si="1"/>
        <v>0</v>
      </c>
      <c r="Q32" s="118">
        <f>SUM(K32:P32)*70%</f>
        <v>0</v>
      </c>
      <c r="R32" s="79"/>
      <c r="S32" s="165">
        <f>SUM(K32:L32)</f>
        <v>0</v>
      </c>
    </row>
    <row r="33" spans="1:19" ht="18" customHeight="1" thickBot="1" x14ac:dyDescent="0.25">
      <c r="A33" s="156" t="s">
        <v>417</v>
      </c>
      <c r="B33" s="68" t="s">
        <v>408</v>
      </c>
      <c r="C33" s="480"/>
      <c r="D33" s="362">
        <v>4</v>
      </c>
      <c r="E33" s="149"/>
      <c r="F33" s="149"/>
      <c r="G33" s="116"/>
      <c r="H33" s="116"/>
      <c r="I33" s="116"/>
      <c r="J33" s="116"/>
      <c r="K33" s="117">
        <f>E33*D33</f>
        <v>0</v>
      </c>
      <c r="L33" s="117">
        <f>F33*D33</f>
        <v>0</v>
      </c>
      <c r="M33" s="164">
        <f>G33*D33</f>
        <v>0</v>
      </c>
      <c r="N33" s="117">
        <f>H33*D33</f>
        <v>0</v>
      </c>
      <c r="O33" s="117">
        <f>I33*D33</f>
        <v>0</v>
      </c>
      <c r="P33" s="117">
        <f>J33*D33</f>
        <v>0</v>
      </c>
      <c r="Q33" s="118">
        <f>(SUM(K33:P33))</f>
        <v>0</v>
      </c>
      <c r="R33" s="79"/>
      <c r="S33" s="204"/>
    </row>
    <row r="34" spans="1:19" ht="18" customHeight="1" thickBot="1" x14ac:dyDescent="0.25">
      <c r="A34" s="156" t="s">
        <v>418</v>
      </c>
      <c r="B34" s="68" t="s">
        <v>38</v>
      </c>
      <c r="C34" s="480"/>
      <c r="D34" s="1029" t="s">
        <v>283</v>
      </c>
      <c r="E34" s="149"/>
      <c r="F34" s="149"/>
      <c r="G34" s="116"/>
      <c r="H34" s="116"/>
      <c r="I34" s="116"/>
      <c r="J34" s="116"/>
      <c r="K34" s="117"/>
      <c r="L34" s="117"/>
      <c r="M34" s="164"/>
      <c r="N34" s="117"/>
      <c r="O34" s="117"/>
      <c r="P34" s="117"/>
      <c r="Q34" s="118">
        <f t="shared" ref="Q34:Q40" si="8">SUM(K34:P34)</f>
        <v>0</v>
      </c>
      <c r="R34" s="79"/>
      <c r="S34" s="372">
        <f>SUM(S17:S32)</f>
        <v>1121</v>
      </c>
    </row>
    <row r="35" spans="1:19" ht="18" hidden="1" customHeight="1" x14ac:dyDescent="0.2">
      <c r="A35" s="156">
        <v>1020</v>
      </c>
      <c r="B35" s="68" t="s">
        <v>37</v>
      </c>
      <c r="C35" s="480"/>
      <c r="D35" s="362"/>
      <c r="E35" s="149"/>
      <c r="F35" s="149"/>
      <c r="G35" s="116"/>
      <c r="H35" s="116"/>
      <c r="I35" s="116"/>
      <c r="J35" s="116"/>
      <c r="K35" s="150">
        <f t="shared" si="2"/>
        <v>0</v>
      </c>
      <c r="L35" s="150">
        <f t="shared" si="3"/>
        <v>0</v>
      </c>
      <c r="M35" s="151">
        <f t="shared" si="4"/>
        <v>0</v>
      </c>
      <c r="N35" s="150">
        <f t="shared" si="5"/>
        <v>0</v>
      </c>
      <c r="O35" s="150">
        <f t="shared" si="6"/>
        <v>0</v>
      </c>
      <c r="P35" s="150">
        <f t="shared" si="1"/>
        <v>0</v>
      </c>
      <c r="Q35" s="118">
        <f t="shared" si="8"/>
        <v>0</v>
      </c>
      <c r="R35" s="79"/>
      <c r="S35" s="175"/>
    </row>
    <row r="36" spans="1:19" ht="18" hidden="1" customHeight="1" x14ac:dyDescent="0.2">
      <c r="A36" s="156">
        <v>1021</v>
      </c>
      <c r="B36" s="68" t="s">
        <v>157</v>
      </c>
      <c r="C36" s="480"/>
      <c r="D36" s="362">
        <v>65</v>
      </c>
      <c r="E36" s="149"/>
      <c r="F36" s="149"/>
      <c r="G36" s="116"/>
      <c r="H36" s="116"/>
      <c r="I36" s="116"/>
      <c r="J36" s="116"/>
      <c r="K36" s="150">
        <f t="shared" si="2"/>
        <v>0</v>
      </c>
      <c r="L36" s="150">
        <f t="shared" si="3"/>
        <v>0</v>
      </c>
      <c r="M36" s="151">
        <f t="shared" si="4"/>
        <v>0</v>
      </c>
      <c r="N36" s="150">
        <f t="shared" si="5"/>
        <v>0</v>
      </c>
      <c r="O36" s="150">
        <f t="shared" si="6"/>
        <v>0</v>
      </c>
      <c r="P36" s="150">
        <f t="shared" si="1"/>
        <v>0</v>
      </c>
      <c r="Q36" s="118">
        <f t="shared" si="8"/>
        <v>0</v>
      </c>
      <c r="R36" s="79"/>
      <c r="S36" s="175"/>
    </row>
    <row r="37" spans="1:19" ht="18" hidden="1" customHeight="1" x14ac:dyDescent="0.2">
      <c r="A37" s="156">
        <v>1022</v>
      </c>
      <c r="B37" s="68" t="s">
        <v>158</v>
      </c>
      <c r="C37" s="480"/>
      <c r="D37" s="362"/>
      <c r="E37" s="149"/>
      <c r="F37" s="149"/>
      <c r="G37" s="116"/>
      <c r="H37" s="116"/>
      <c r="I37" s="116"/>
      <c r="J37" s="116"/>
      <c r="K37" s="150">
        <f t="shared" si="2"/>
        <v>0</v>
      </c>
      <c r="L37" s="150">
        <f t="shared" si="3"/>
        <v>0</v>
      </c>
      <c r="M37" s="151">
        <f t="shared" si="4"/>
        <v>0</v>
      </c>
      <c r="N37" s="150">
        <f t="shared" si="5"/>
        <v>0</v>
      </c>
      <c r="O37" s="150">
        <f t="shared" si="6"/>
        <v>0</v>
      </c>
      <c r="P37" s="150">
        <f t="shared" si="1"/>
        <v>0</v>
      </c>
      <c r="Q37" s="118">
        <f t="shared" si="8"/>
        <v>0</v>
      </c>
      <c r="R37" s="79"/>
      <c r="S37" s="175"/>
    </row>
    <row r="38" spans="1:19" ht="18" customHeight="1" x14ac:dyDescent="0.2">
      <c r="A38" s="156" t="s">
        <v>419</v>
      </c>
      <c r="B38" s="68" t="s">
        <v>319</v>
      </c>
      <c r="C38" s="480"/>
      <c r="D38" s="362"/>
      <c r="E38" s="149"/>
      <c r="F38" s="149"/>
      <c r="G38" s="116"/>
      <c r="H38" s="116"/>
      <c r="I38" s="116"/>
      <c r="J38" s="116"/>
      <c r="K38" s="150"/>
      <c r="L38" s="150"/>
      <c r="M38" s="151"/>
      <c r="N38" s="150"/>
      <c r="O38" s="150"/>
      <c r="P38" s="150"/>
      <c r="Q38" s="118">
        <f t="shared" si="8"/>
        <v>0</v>
      </c>
      <c r="R38" s="79"/>
      <c r="S38" s="175"/>
    </row>
    <row r="39" spans="1:19" ht="18" customHeight="1" x14ac:dyDescent="0.2">
      <c r="A39" s="156" t="s">
        <v>420</v>
      </c>
      <c r="B39" s="68" t="s">
        <v>159</v>
      </c>
      <c r="C39" s="480"/>
      <c r="D39" s="362">
        <v>10</v>
      </c>
      <c r="E39" s="149"/>
      <c r="F39" s="149"/>
      <c r="G39" s="116"/>
      <c r="H39" s="116"/>
      <c r="I39" s="116"/>
      <c r="J39" s="116"/>
      <c r="K39" s="150">
        <f t="shared" si="2"/>
        <v>0</v>
      </c>
      <c r="L39" s="150">
        <f t="shared" si="3"/>
        <v>0</v>
      </c>
      <c r="M39" s="151">
        <f t="shared" si="4"/>
        <v>0</v>
      </c>
      <c r="N39" s="150">
        <f t="shared" si="5"/>
        <v>0</v>
      </c>
      <c r="O39" s="150">
        <f t="shared" si="6"/>
        <v>0</v>
      </c>
      <c r="P39" s="150">
        <f t="shared" si="1"/>
        <v>0</v>
      </c>
      <c r="Q39" s="118">
        <f t="shared" si="8"/>
        <v>0</v>
      </c>
      <c r="R39" s="79"/>
      <c r="S39" s="175"/>
    </row>
    <row r="40" spans="1:19" ht="18" customHeight="1" x14ac:dyDescent="0.2">
      <c r="A40" s="155" t="s">
        <v>421</v>
      </c>
      <c r="B40" s="68" t="s">
        <v>24</v>
      </c>
      <c r="C40" s="166"/>
      <c r="D40" s="373">
        <v>1</v>
      </c>
      <c r="E40" s="168"/>
      <c r="F40" s="149"/>
      <c r="G40" s="116"/>
      <c r="H40" s="116"/>
      <c r="I40" s="116"/>
      <c r="J40" s="116"/>
      <c r="K40" s="150">
        <f t="shared" si="2"/>
        <v>0</v>
      </c>
      <c r="L40" s="150">
        <f t="shared" si="3"/>
        <v>0</v>
      </c>
      <c r="M40" s="151">
        <f t="shared" si="4"/>
        <v>0</v>
      </c>
      <c r="N40" s="150">
        <f t="shared" si="5"/>
        <v>0</v>
      </c>
      <c r="O40" s="150">
        <f t="shared" si="6"/>
        <v>0</v>
      </c>
      <c r="P40" s="150">
        <f t="shared" si="1"/>
        <v>0</v>
      </c>
      <c r="Q40" s="118">
        <f t="shared" si="8"/>
        <v>0</v>
      </c>
      <c r="R40" s="79"/>
      <c r="S40" s="175"/>
    </row>
    <row r="41" spans="1:19" s="170" customFormat="1" ht="18" customHeight="1" x14ac:dyDescent="0.25">
      <c r="A41" s="138"/>
      <c r="B41" s="139" t="s">
        <v>120</v>
      </c>
      <c r="C41" s="152"/>
      <c r="D41" s="140"/>
      <c r="E41" s="141"/>
      <c r="F41" s="142"/>
      <c r="G41" s="143"/>
      <c r="H41" s="143"/>
      <c r="I41" s="143"/>
      <c r="J41" s="143"/>
      <c r="K41" s="368"/>
      <c r="L41" s="368"/>
      <c r="M41" s="369"/>
      <c r="N41" s="368"/>
      <c r="O41" s="368"/>
      <c r="P41" s="368"/>
      <c r="Q41" s="370"/>
      <c r="R41" s="169"/>
      <c r="S41" s="329"/>
    </row>
    <row r="42" spans="1:19" ht="18" customHeight="1" x14ac:dyDescent="0.2">
      <c r="A42" s="171" t="s">
        <v>422</v>
      </c>
      <c r="B42" s="428" t="s">
        <v>121</v>
      </c>
      <c r="C42" s="152"/>
      <c r="D42" s="362" t="s">
        <v>283</v>
      </c>
      <c r="E42" s="149"/>
      <c r="F42" s="149"/>
      <c r="G42" s="116"/>
      <c r="H42" s="116"/>
      <c r="I42" s="116"/>
      <c r="J42" s="116"/>
      <c r="K42" s="117"/>
      <c r="L42" s="117"/>
      <c r="M42" s="164"/>
      <c r="N42" s="117"/>
      <c r="O42" s="117"/>
      <c r="P42" s="117"/>
      <c r="Q42" s="173">
        <f t="shared" ref="Q42:Q48" si="9">SUM(K42:P42)</f>
        <v>0</v>
      </c>
      <c r="R42" s="79"/>
      <c r="S42" s="175"/>
    </row>
    <row r="43" spans="1:19" ht="18" customHeight="1" x14ac:dyDescent="0.2">
      <c r="A43" s="171" t="s">
        <v>423</v>
      </c>
      <c r="B43" s="428" t="s">
        <v>122</v>
      </c>
      <c r="C43" s="152"/>
      <c r="D43" s="362" t="s">
        <v>283</v>
      </c>
      <c r="E43" s="149"/>
      <c r="F43" s="149"/>
      <c r="G43" s="116"/>
      <c r="H43" s="116"/>
      <c r="I43" s="116"/>
      <c r="J43" s="116"/>
      <c r="K43" s="117"/>
      <c r="L43" s="117"/>
      <c r="M43" s="164"/>
      <c r="N43" s="117"/>
      <c r="O43" s="117"/>
      <c r="P43" s="117"/>
      <c r="Q43" s="173">
        <f t="shared" si="9"/>
        <v>0</v>
      </c>
      <c r="R43" s="79"/>
      <c r="S43" s="175"/>
    </row>
    <row r="44" spans="1:19" ht="18" customHeight="1" x14ac:dyDescent="0.2">
      <c r="A44" s="171" t="s">
        <v>424</v>
      </c>
      <c r="B44" s="428" t="s">
        <v>126</v>
      </c>
      <c r="C44" s="152"/>
      <c r="D44" s="362">
        <v>30</v>
      </c>
      <c r="E44" s="149"/>
      <c r="F44" s="149"/>
      <c r="G44" s="116"/>
      <c r="H44" s="116"/>
      <c r="I44" s="116"/>
      <c r="J44" s="116"/>
      <c r="K44" s="117">
        <f>E44*D44</f>
        <v>0</v>
      </c>
      <c r="L44" s="117">
        <f>F44*D44</f>
        <v>0</v>
      </c>
      <c r="M44" s="117">
        <f>G44*D44</f>
        <v>0</v>
      </c>
      <c r="N44" s="117">
        <f>H44*D44</f>
        <v>0</v>
      </c>
      <c r="O44" s="117">
        <f t="shared" ref="O44:P48" si="10">I44*D44</f>
        <v>0</v>
      </c>
      <c r="P44" s="117">
        <f t="shared" si="10"/>
        <v>0</v>
      </c>
      <c r="Q44" s="173">
        <f t="shared" si="9"/>
        <v>0</v>
      </c>
      <c r="R44" s="79"/>
      <c r="S44" s="175"/>
    </row>
    <row r="45" spans="1:19" ht="18" customHeight="1" x14ac:dyDescent="0.2">
      <c r="A45" s="171" t="s">
        <v>425</v>
      </c>
      <c r="B45" s="428" t="s">
        <v>125</v>
      </c>
      <c r="C45" s="152"/>
      <c r="D45" s="362">
        <v>35</v>
      </c>
      <c r="E45" s="149"/>
      <c r="F45" s="149"/>
      <c r="G45" s="116"/>
      <c r="H45" s="116"/>
      <c r="I45" s="116"/>
      <c r="J45" s="116"/>
      <c r="K45" s="117">
        <f>E45*D45</f>
        <v>0</v>
      </c>
      <c r="L45" s="117">
        <f>F45*D45</f>
        <v>0</v>
      </c>
      <c r="M45" s="164">
        <v>0</v>
      </c>
      <c r="N45" s="117">
        <f>H45*D45</f>
        <v>0</v>
      </c>
      <c r="O45" s="117">
        <f t="shared" si="10"/>
        <v>0</v>
      </c>
      <c r="P45" s="117">
        <f t="shared" si="10"/>
        <v>0</v>
      </c>
      <c r="Q45" s="173">
        <f t="shared" si="9"/>
        <v>0</v>
      </c>
      <c r="R45" s="79"/>
      <c r="S45" s="175"/>
    </row>
    <row r="46" spans="1:19" ht="18" customHeight="1" x14ac:dyDescent="0.2">
      <c r="A46" s="171" t="s">
        <v>426</v>
      </c>
      <c r="B46" s="428" t="s">
        <v>124</v>
      </c>
      <c r="C46" s="152"/>
      <c r="D46" s="362">
        <v>30</v>
      </c>
      <c r="E46" s="149"/>
      <c r="F46" s="149"/>
      <c r="G46" s="116"/>
      <c r="H46" s="116"/>
      <c r="I46" s="116"/>
      <c r="J46" s="116"/>
      <c r="K46" s="117">
        <f>E46*D46</f>
        <v>0</v>
      </c>
      <c r="L46" s="117">
        <f>F46*D46</f>
        <v>0</v>
      </c>
      <c r="M46" s="164">
        <f>G46*D46</f>
        <v>0</v>
      </c>
      <c r="N46" s="117">
        <f>H46*D46</f>
        <v>0</v>
      </c>
      <c r="O46" s="117">
        <f t="shared" si="10"/>
        <v>0</v>
      </c>
      <c r="P46" s="117">
        <f t="shared" si="10"/>
        <v>0</v>
      </c>
      <c r="Q46" s="173">
        <f t="shared" si="9"/>
        <v>0</v>
      </c>
      <c r="R46" s="79"/>
      <c r="S46" s="175"/>
    </row>
    <row r="47" spans="1:19" ht="18" customHeight="1" x14ac:dyDescent="0.2">
      <c r="A47" s="171" t="s">
        <v>427</v>
      </c>
      <c r="B47" s="428" t="s">
        <v>123</v>
      </c>
      <c r="C47" s="152"/>
      <c r="D47" s="362">
        <v>25</v>
      </c>
      <c r="E47" s="149"/>
      <c r="F47" s="149"/>
      <c r="G47" s="116"/>
      <c r="H47" s="116"/>
      <c r="I47" s="116"/>
      <c r="J47" s="116"/>
      <c r="K47" s="117">
        <f>E47*D47</f>
        <v>0</v>
      </c>
      <c r="L47" s="117">
        <f>F47*D47</f>
        <v>0</v>
      </c>
      <c r="M47" s="164">
        <f>G47*D47</f>
        <v>0</v>
      </c>
      <c r="N47" s="117">
        <f>H47*D47</f>
        <v>0</v>
      </c>
      <c r="O47" s="117">
        <f t="shared" si="10"/>
        <v>0</v>
      </c>
      <c r="P47" s="117">
        <f t="shared" si="10"/>
        <v>0</v>
      </c>
      <c r="Q47" s="173">
        <f t="shared" si="9"/>
        <v>0</v>
      </c>
      <c r="R47" s="79"/>
      <c r="S47" s="175"/>
    </row>
    <row r="48" spans="1:19" ht="18" customHeight="1" x14ac:dyDescent="0.2">
      <c r="A48" s="171" t="s">
        <v>221</v>
      </c>
      <c r="B48" s="428" t="s">
        <v>145</v>
      </c>
      <c r="C48" s="152"/>
      <c r="D48" s="362">
        <v>25</v>
      </c>
      <c r="E48" s="149"/>
      <c r="F48" s="149"/>
      <c r="G48" s="116"/>
      <c r="H48" s="116"/>
      <c r="I48" s="116"/>
      <c r="J48" s="116"/>
      <c r="K48" s="176">
        <f>E48*D48</f>
        <v>0</v>
      </c>
      <c r="L48" s="176">
        <f>F48*D48</f>
        <v>0</v>
      </c>
      <c r="M48" s="179">
        <v>0</v>
      </c>
      <c r="N48" s="936">
        <f>H48*D48</f>
        <v>0</v>
      </c>
      <c r="O48" s="936">
        <f t="shared" si="10"/>
        <v>0</v>
      </c>
      <c r="P48" s="936">
        <f t="shared" si="10"/>
        <v>0</v>
      </c>
      <c r="Q48" s="173">
        <f t="shared" si="9"/>
        <v>0</v>
      </c>
      <c r="R48" s="79"/>
      <c r="S48" s="175"/>
    </row>
    <row r="49" spans="1:19" s="170" customFormat="1" ht="18" customHeight="1" x14ac:dyDescent="0.25">
      <c r="A49" s="138"/>
      <c r="B49" s="139" t="s">
        <v>7</v>
      </c>
      <c r="C49" s="152"/>
      <c r="D49" s="140"/>
      <c r="E49" s="141"/>
      <c r="F49" s="142"/>
      <c r="G49" s="143"/>
      <c r="H49" s="143"/>
      <c r="I49" s="143"/>
      <c r="J49" s="143"/>
      <c r="K49" s="368"/>
      <c r="L49" s="368"/>
      <c r="M49" s="369"/>
      <c r="N49" s="368"/>
      <c r="O49" s="368"/>
      <c r="P49" s="368"/>
      <c r="Q49" s="370"/>
      <c r="R49" s="169"/>
      <c r="S49" s="329"/>
    </row>
    <row r="50" spans="1:19" ht="18" customHeight="1" x14ac:dyDescent="0.2">
      <c r="A50" s="156" t="s">
        <v>422</v>
      </c>
      <c r="B50" s="157" t="s">
        <v>26</v>
      </c>
      <c r="C50" s="152"/>
      <c r="D50" s="362" t="s">
        <v>283</v>
      </c>
      <c r="E50" s="177"/>
      <c r="F50" s="149"/>
      <c r="G50" s="116"/>
      <c r="H50" s="116"/>
      <c r="I50" s="116"/>
      <c r="J50" s="116"/>
      <c r="K50" s="117"/>
      <c r="L50" s="117"/>
      <c r="M50" s="117"/>
      <c r="N50" s="117"/>
      <c r="O50" s="117"/>
      <c r="P50" s="117"/>
      <c r="Q50" s="173">
        <f>SUM(K50:P50)</f>
        <v>0</v>
      </c>
      <c r="R50" s="79"/>
    </row>
    <row r="51" spans="1:19" ht="18" customHeight="1" x14ac:dyDescent="0.2">
      <c r="A51" s="156" t="s">
        <v>423</v>
      </c>
      <c r="B51" s="157" t="s">
        <v>27</v>
      </c>
      <c r="C51" s="152"/>
      <c r="D51" s="362" t="s">
        <v>283</v>
      </c>
      <c r="E51" s="177"/>
      <c r="F51" s="149"/>
      <c r="G51" s="116"/>
      <c r="H51" s="116"/>
      <c r="I51" s="116"/>
      <c r="J51" s="116"/>
      <c r="K51" s="117"/>
      <c r="L51" s="117"/>
      <c r="M51" s="117"/>
      <c r="N51" s="117"/>
      <c r="O51" s="117"/>
      <c r="P51" s="117"/>
      <c r="Q51" s="173">
        <f>SUM(K51:P51)</f>
        <v>0</v>
      </c>
      <c r="R51" s="79"/>
    </row>
    <row r="52" spans="1:19" ht="18" customHeight="1" x14ac:dyDescent="0.2">
      <c r="A52" s="156" t="s">
        <v>428</v>
      </c>
      <c r="B52" s="157" t="s">
        <v>232</v>
      </c>
      <c r="C52" s="152"/>
      <c r="D52" s="362">
        <v>15</v>
      </c>
      <c r="E52" s="177"/>
      <c r="F52" s="149"/>
      <c r="G52" s="116"/>
      <c r="H52" s="116"/>
      <c r="I52" s="116"/>
      <c r="J52" s="116"/>
      <c r="K52" s="936">
        <f>E52*$D52</f>
        <v>0</v>
      </c>
      <c r="L52" s="936">
        <f t="shared" ref="L52:P67" si="11">F52*$D52</f>
        <v>0</v>
      </c>
      <c r="M52" s="936">
        <f t="shared" si="11"/>
        <v>0</v>
      </c>
      <c r="N52" s="936">
        <f t="shared" si="11"/>
        <v>0</v>
      </c>
      <c r="O52" s="936">
        <f t="shared" si="11"/>
        <v>0</v>
      </c>
      <c r="P52" s="936">
        <f t="shared" si="11"/>
        <v>0</v>
      </c>
      <c r="Q52" s="173">
        <f>SUM(K52:P52)</f>
        <v>0</v>
      </c>
      <c r="R52" s="79"/>
    </row>
    <row r="53" spans="1:19" ht="18" customHeight="1" x14ac:dyDescent="0.2">
      <c r="A53" s="156" t="s">
        <v>424</v>
      </c>
      <c r="B53" s="157" t="s">
        <v>28</v>
      </c>
      <c r="C53" s="180"/>
      <c r="D53" s="362">
        <v>30</v>
      </c>
      <c r="E53" s="177"/>
      <c r="F53" s="149"/>
      <c r="G53" s="116"/>
      <c r="H53" s="116"/>
      <c r="I53" s="116"/>
      <c r="J53" s="116"/>
      <c r="K53" s="117">
        <f t="shared" ref="K53:K88" si="12">E53*$D53</f>
        <v>0</v>
      </c>
      <c r="L53" s="117">
        <f t="shared" si="11"/>
        <v>0</v>
      </c>
      <c r="M53" s="117">
        <f>G53*D53</f>
        <v>0</v>
      </c>
      <c r="N53" s="117">
        <f t="shared" si="11"/>
        <v>0</v>
      </c>
      <c r="O53" s="117">
        <f t="shared" si="11"/>
        <v>0</v>
      </c>
      <c r="P53" s="117">
        <f t="shared" si="11"/>
        <v>0</v>
      </c>
      <c r="Q53" s="173">
        <f>SUM(K53:P53)</f>
        <v>0</v>
      </c>
      <c r="R53" s="79"/>
    </row>
    <row r="54" spans="1:19" ht="18" hidden="1" customHeight="1" x14ac:dyDescent="0.2">
      <c r="A54" s="156">
        <v>1103</v>
      </c>
      <c r="B54" s="157" t="s">
        <v>305</v>
      </c>
      <c r="C54" s="180"/>
      <c r="D54" s="362">
        <v>20</v>
      </c>
      <c r="E54" s="177"/>
      <c r="F54" s="149"/>
      <c r="G54" s="116"/>
      <c r="H54" s="116"/>
      <c r="I54" s="116"/>
      <c r="J54" s="116"/>
      <c r="K54" s="117">
        <f t="shared" si="12"/>
        <v>0</v>
      </c>
      <c r="L54" s="117">
        <f t="shared" si="11"/>
        <v>0</v>
      </c>
      <c r="M54" s="117">
        <f>G54*D54</f>
        <v>0</v>
      </c>
      <c r="N54" s="117">
        <f t="shared" si="11"/>
        <v>0</v>
      </c>
      <c r="O54" s="117">
        <f t="shared" si="11"/>
        <v>0</v>
      </c>
      <c r="P54" s="117">
        <f t="shared" si="11"/>
        <v>0</v>
      </c>
      <c r="Q54" s="173">
        <f>SUM(K54:M54)</f>
        <v>0</v>
      </c>
      <c r="R54" s="79"/>
    </row>
    <row r="55" spans="1:19" ht="18" customHeight="1" x14ac:dyDescent="0.2">
      <c r="A55" s="156" t="s">
        <v>425</v>
      </c>
      <c r="B55" s="157" t="s">
        <v>29</v>
      </c>
      <c r="C55" s="180"/>
      <c r="D55" s="362">
        <v>40</v>
      </c>
      <c r="E55" s="177"/>
      <c r="F55" s="149"/>
      <c r="G55" s="116"/>
      <c r="H55" s="116"/>
      <c r="I55" s="116"/>
      <c r="J55" s="116"/>
      <c r="K55" s="117">
        <f t="shared" si="12"/>
        <v>0</v>
      </c>
      <c r="L55" s="117">
        <f t="shared" si="11"/>
        <v>0</v>
      </c>
      <c r="M55" s="117">
        <f>G55*D55</f>
        <v>0</v>
      </c>
      <c r="N55" s="117">
        <f t="shared" si="11"/>
        <v>0</v>
      </c>
      <c r="O55" s="117">
        <f t="shared" si="11"/>
        <v>0</v>
      </c>
      <c r="P55" s="117">
        <f t="shared" si="11"/>
        <v>0</v>
      </c>
      <c r="Q55" s="173">
        <f>SUM(K55:P55)</f>
        <v>0</v>
      </c>
      <c r="R55" s="79"/>
    </row>
    <row r="56" spans="1:19" ht="18" hidden="1" customHeight="1" x14ac:dyDescent="0.2">
      <c r="A56" s="156">
        <v>1104</v>
      </c>
      <c r="B56" s="157" t="s">
        <v>306</v>
      </c>
      <c r="C56" s="180"/>
      <c r="D56" s="362">
        <v>25</v>
      </c>
      <c r="E56" s="177"/>
      <c r="F56" s="149"/>
      <c r="G56" s="116"/>
      <c r="H56" s="116"/>
      <c r="I56" s="116"/>
      <c r="J56" s="116"/>
      <c r="K56" s="117">
        <f t="shared" si="12"/>
        <v>0</v>
      </c>
      <c r="L56" s="117">
        <f t="shared" si="11"/>
        <v>0</v>
      </c>
      <c r="M56" s="117">
        <f>G56*D56</f>
        <v>0</v>
      </c>
      <c r="N56" s="117">
        <f t="shared" si="11"/>
        <v>0</v>
      </c>
      <c r="O56" s="117">
        <f t="shared" si="11"/>
        <v>0</v>
      </c>
      <c r="P56" s="117">
        <f t="shared" si="11"/>
        <v>0</v>
      </c>
      <c r="Q56" s="173">
        <f>SUM(K56:M56)</f>
        <v>0</v>
      </c>
      <c r="R56" s="79"/>
    </row>
    <row r="57" spans="1:19" ht="18" customHeight="1" x14ac:dyDescent="0.2">
      <c r="A57" s="156" t="s">
        <v>429</v>
      </c>
      <c r="B57" s="157" t="s">
        <v>244</v>
      </c>
      <c r="C57" s="180"/>
      <c r="D57" s="362">
        <v>35</v>
      </c>
      <c r="E57" s="177"/>
      <c r="F57" s="149"/>
      <c r="G57" s="116"/>
      <c r="H57" s="116"/>
      <c r="I57" s="116"/>
      <c r="J57" s="116"/>
      <c r="K57" s="117">
        <f t="shared" si="12"/>
        <v>0</v>
      </c>
      <c r="L57" s="117">
        <f t="shared" si="11"/>
        <v>0</v>
      </c>
      <c r="M57" s="936">
        <f t="shared" si="11"/>
        <v>0</v>
      </c>
      <c r="N57" s="117">
        <f t="shared" si="11"/>
        <v>0</v>
      </c>
      <c r="O57" s="117">
        <f t="shared" si="11"/>
        <v>0</v>
      </c>
      <c r="P57" s="117">
        <f t="shared" si="11"/>
        <v>0</v>
      </c>
      <c r="Q57" s="173">
        <f>SUM(K57:P57)</f>
        <v>0</v>
      </c>
      <c r="R57" s="79"/>
    </row>
    <row r="58" spans="1:19" ht="18" hidden="1" customHeight="1" x14ac:dyDescent="0.2">
      <c r="A58" s="156">
        <v>1105</v>
      </c>
      <c r="B58" s="157" t="s">
        <v>313</v>
      </c>
      <c r="C58" s="180"/>
      <c r="D58" s="362">
        <v>24</v>
      </c>
      <c r="E58" s="177"/>
      <c r="F58" s="149"/>
      <c r="G58" s="116"/>
      <c r="H58" s="116"/>
      <c r="I58" s="116"/>
      <c r="J58" s="116"/>
      <c r="K58" s="117">
        <f t="shared" si="12"/>
        <v>0</v>
      </c>
      <c r="L58" s="117">
        <f t="shared" si="11"/>
        <v>0</v>
      </c>
      <c r="M58" s="117">
        <f>G58*D58</f>
        <v>0</v>
      </c>
      <c r="N58" s="117">
        <f t="shared" si="11"/>
        <v>0</v>
      </c>
      <c r="O58" s="117">
        <f t="shared" si="11"/>
        <v>0</v>
      </c>
      <c r="P58" s="117">
        <f t="shared" si="11"/>
        <v>0</v>
      </c>
      <c r="Q58" s="173">
        <f>SUM(K58:M58)</f>
        <v>0</v>
      </c>
      <c r="R58" s="79"/>
    </row>
    <row r="59" spans="1:19" ht="18" customHeight="1" x14ac:dyDescent="0.2">
      <c r="A59" s="156" t="s">
        <v>429</v>
      </c>
      <c r="B59" s="157" t="s">
        <v>472</v>
      </c>
      <c r="C59" s="180"/>
      <c r="D59" s="362">
        <v>35</v>
      </c>
      <c r="E59" s="177"/>
      <c r="F59" s="149"/>
      <c r="G59" s="116">
        <v>1</v>
      </c>
      <c r="H59" s="116"/>
      <c r="I59" s="116"/>
      <c r="J59" s="116"/>
      <c r="K59" s="117">
        <f t="shared" si="12"/>
        <v>0</v>
      </c>
      <c r="L59" s="117">
        <f t="shared" si="11"/>
        <v>0</v>
      </c>
      <c r="M59" s="117">
        <f>G59*D59</f>
        <v>35</v>
      </c>
      <c r="N59" s="117">
        <f t="shared" si="11"/>
        <v>0</v>
      </c>
      <c r="O59" s="117">
        <f t="shared" si="11"/>
        <v>0</v>
      </c>
      <c r="P59" s="117">
        <f t="shared" si="11"/>
        <v>0</v>
      </c>
      <c r="Q59" s="173">
        <f>SUM(K59:P59)</f>
        <v>35</v>
      </c>
      <c r="R59" s="79"/>
    </row>
    <row r="60" spans="1:19" ht="18" hidden="1" customHeight="1" x14ac:dyDescent="0.2">
      <c r="A60" s="156">
        <v>1105</v>
      </c>
      <c r="B60" s="157" t="s">
        <v>308</v>
      </c>
      <c r="C60" s="180"/>
      <c r="D60" s="362">
        <v>23</v>
      </c>
      <c r="E60" s="177"/>
      <c r="F60" s="149"/>
      <c r="G60" s="116"/>
      <c r="H60" s="116"/>
      <c r="I60" s="116"/>
      <c r="J60" s="116"/>
      <c r="K60" s="117">
        <f t="shared" si="12"/>
        <v>0</v>
      </c>
      <c r="L60" s="117">
        <f t="shared" si="11"/>
        <v>0</v>
      </c>
      <c r="M60" s="164">
        <f t="shared" si="11"/>
        <v>0</v>
      </c>
      <c r="N60" s="117">
        <f t="shared" si="11"/>
        <v>0</v>
      </c>
      <c r="O60" s="117">
        <f t="shared" si="11"/>
        <v>0</v>
      </c>
      <c r="P60" s="117">
        <f t="shared" si="11"/>
        <v>0</v>
      </c>
      <c r="Q60" s="173">
        <f>SUM(K60:M60)</f>
        <v>0</v>
      </c>
      <c r="R60" s="79"/>
    </row>
    <row r="61" spans="1:19" ht="18" customHeight="1" x14ac:dyDescent="0.2">
      <c r="A61" s="156" t="s">
        <v>426</v>
      </c>
      <c r="B61" s="157" t="s">
        <v>30</v>
      </c>
      <c r="C61" s="180"/>
      <c r="D61" s="362">
        <v>30</v>
      </c>
      <c r="E61" s="177"/>
      <c r="F61" s="149"/>
      <c r="G61" s="116"/>
      <c r="H61" s="116"/>
      <c r="I61" s="116"/>
      <c r="J61" s="116"/>
      <c r="K61" s="117">
        <f t="shared" si="12"/>
        <v>0</v>
      </c>
      <c r="L61" s="117">
        <f t="shared" si="11"/>
        <v>0</v>
      </c>
      <c r="M61" s="117">
        <f>G61*D61</f>
        <v>0</v>
      </c>
      <c r="N61" s="117">
        <f t="shared" si="11"/>
        <v>0</v>
      </c>
      <c r="O61" s="117">
        <f t="shared" si="11"/>
        <v>0</v>
      </c>
      <c r="P61" s="117">
        <f t="shared" si="11"/>
        <v>0</v>
      </c>
      <c r="Q61" s="173">
        <f>SUM(K61:P61)</f>
        <v>0</v>
      </c>
      <c r="R61" s="79"/>
    </row>
    <row r="62" spans="1:19" ht="18" hidden="1" customHeight="1" x14ac:dyDescent="0.2">
      <c r="A62" s="156">
        <v>1106</v>
      </c>
      <c r="B62" s="157" t="s">
        <v>309</v>
      </c>
      <c r="C62" s="180"/>
      <c r="D62" s="362">
        <v>23</v>
      </c>
      <c r="E62" s="177"/>
      <c r="F62" s="149"/>
      <c r="G62" s="116"/>
      <c r="H62" s="116"/>
      <c r="I62" s="116"/>
      <c r="J62" s="116"/>
      <c r="K62" s="117">
        <f t="shared" si="12"/>
        <v>0</v>
      </c>
      <c r="L62" s="117">
        <f t="shared" si="11"/>
        <v>0</v>
      </c>
      <c r="M62" s="164">
        <f t="shared" si="11"/>
        <v>0</v>
      </c>
      <c r="N62" s="117">
        <f t="shared" si="11"/>
        <v>0</v>
      </c>
      <c r="O62" s="117">
        <f t="shared" si="11"/>
        <v>0</v>
      </c>
      <c r="P62" s="117">
        <f t="shared" si="11"/>
        <v>0</v>
      </c>
      <c r="Q62" s="173">
        <f>SUM(K62:M62)</f>
        <v>0</v>
      </c>
      <c r="R62" s="79"/>
    </row>
    <row r="63" spans="1:19" ht="18" customHeight="1" x14ac:dyDescent="0.2">
      <c r="A63" s="181" t="s">
        <v>427</v>
      </c>
      <c r="B63" s="157" t="s">
        <v>31</v>
      </c>
      <c r="C63" s="180"/>
      <c r="D63" s="362">
        <v>25</v>
      </c>
      <c r="E63" s="149"/>
      <c r="F63" s="149"/>
      <c r="G63" s="116"/>
      <c r="H63" s="116"/>
      <c r="I63" s="116"/>
      <c r="J63" s="116"/>
      <c r="K63" s="117">
        <f t="shared" si="12"/>
        <v>0</v>
      </c>
      <c r="L63" s="117">
        <f t="shared" si="11"/>
        <v>0</v>
      </c>
      <c r="M63" s="164">
        <f>G63*D63</f>
        <v>0</v>
      </c>
      <c r="N63" s="117">
        <f t="shared" si="11"/>
        <v>0</v>
      </c>
      <c r="O63" s="117">
        <f t="shared" si="11"/>
        <v>0</v>
      </c>
      <c r="P63" s="117">
        <f t="shared" si="11"/>
        <v>0</v>
      </c>
      <c r="Q63" s="173">
        <f>SUM(K63:P63)</f>
        <v>0</v>
      </c>
      <c r="R63" s="79"/>
    </row>
    <row r="64" spans="1:19" ht="18" hidden="1" customHeight="1" x14ac:dyDescent="0.2">
      <c r="A64" s="181">
        <v>1107</v>
      </c>
      <c r="B64" s="157" t="s">
        <v>310</v>
      </c>
      <c r="C64" s="180"/>
      <c r="D64" s="362">
        <v>18</v>
      </c>
      <c r="E64" s="149"/>
      <c r="F64" s="149"/>
      <c r="G64" s="116"/>
      <c r="H64" s="116"/>
      <c r="I64" s="116"/>
      <c r="J64" s="116"/>
      <c r="K64" s="117">
        <f t="shared" si="12"/>
        <v>0</v>
      </c>
      <c r="L64" s="117">
        <f t="shared" si="11"/>
        <v>0</v>
      </c>
      <c r="M64" s="164">
        <f t="shared" si="11"/>
        <v>0</v>
      </c>
      <c r="N64" s="117">
        <f t="shared" si="11"/>
        <v>0</v>
      </c>
      <c r="O64" s="117">
        <f t="shared" si="11"/>
        <v>0</v>
      </c>
      <c r="P64" s="117">
        <f t="shared" si="11"/>
        <v>0</v>
      </c>
      <c r="Q64" s="173">
        <f>SUM(K64:M64)</f>
        <v>0</v>
      </c>
      <c r="R64" s="79"/>
    </row>
    <row r="65" spans="1:18" ht="18" customHeight="1" x14ac:dyDescent="0.2">
      <c r="A65" s="181" t="s">
        <v>430</v>
      </c>
      <c r="B65" s="157" t="s">
        <v>246</v>
      </c>
      <c r="C65" s="180"/>
      <c r="D65" s="362">
        <v>30</v>
      </c>
      <c r="E65" s="149"/>
      <c r="F65" s="149"/>
      <c r="G65" s="116"/>
      <c r="H65" s="116"/>
      <c r="I65" s="116"/>
      <c r="J65" s="116"/>
      <c r="K65" s="117">
        <f t="shared" si="12"/>
        <v>0</v>
      </c>
      <c r="L65" s="117">
        <f t="shared" si="11"/>
        <v>0</v>
      </c>
      <c r="M65" s="936">
        <f t="shared" si="11"/>
        <v>0</v>
      </c>
      <c r="N65" s="117">
        <f t="shared" si="11"/>
        <v>0</v>
      </c>
      <c r="O65" s="117">
        <f t="shared" si="11"/>
        <v>0</v>
      </c>
      <c r="P65" s="117">
        <f t="shared" si="11"/>
        <v>0</v>
      </c>
      <c r="Q65" s="173">
        <f>SUM(K65:P65)</f>
        <v>0</v>
      </c>
      <c r="R65" s="79"/>
    </row>
    <row r="66" spans="1:18" ht="25.5" hidden="1" customHeight="1" x14ac:dyDescent="0.2">
      <c r="A66" s="181">
        <v>1108</v>
      </c>
      <c r="B66" s="157" t="s">
        <v>314</v>
      </c>
      <c r="C66" s="180"/>
      <c r="D66" s="362">
        <v>22</v>
      </c>
      <c r="E66" s="149"/>
      <c r="F66" s="149"/>
      <c r="G66" s="116"/>
      <c r="H66" s="116"/>
      <c r="I66" s="116"/>
      <c r="J66" s="116"/>
      <c r="K66" s="117">
        <f t="shared" si="12"/>
        <v>0</v>
      </c>
      <c r="L66" s="117">
        <f t="shared" si="11"/>
        <v>0</v>
      </c>
      <c r="M66" s="164">
        <f t="shared" si="11"/>
        <v>0</v>
      </c>
      <c r="N66" s="117">
        <f t="shared" si="11"/>
        <v>0</v>
      </c>
      <c r="O66" s="117">
        <f t="shared" si="11"/>
        <v>0</v>
      </c>
      <c r="P66" s="117">
        <f t="shared" si="11"/>
        <v>0</v>
      </c>
      <c r="Q66" s="173">
        <f>SUM(K66:M66)</f>
        <v>0</v>
      </c>
      <c r="R66" s="79"/>
    </row>
    <row r="67" spans="1:18" ht="18" customHeight="1" x14ac:dyDescent="0.2">
      <c r="A67" s="181" t="s">
        <v>430</v>
      </c>
      <c r="B67" s="157" t="s">
        <v>473</v>
      </c>
      <c r="C67" s="180"/>
      <c r="D67" s="362">
        <v>30</v>
      </c>
      <c r="E67" s="149"/>
      <c r="F67" s="149"/>
      <c r="G67" s="116"/>
      <c r="H67" s="116"/>
      <c r="I67" s="116"/>
      <c r="J67" s="116"/>
      <c r="K67" s="117">
        <f t="shared" si="12"/>
        <v>0</v>
      </c>
      <c r="L67" s="117">
        <f t="shared" si="11"/>
        <v>0</v>
      </c>
      <c r="M67" s="117">
        <v>0</v>
      </c>
      <c r="N67" s="117">
        <f t="shared" si="11"/>
        <v>0</v>
      </c>
      <c r="O67" s="117">
        <f t="shared" si="11"/>
        <v>0</v>
      </c>
      <c r="P67" s="117">
        <f t="shared" si="11"/>
        <v>0</v>
      </c>
      <c r="Q67" s="173">
        <f>SUM(K67:P67)</f>
        <v>0</v>
      </c>
      <c r="R67" s="79"/>
    </row>
    <row r="68" spans="1:18" ht="18" hidden="1" customHeight="1" x14ac:dyDescent="0.2">
      <c r="A68" s="181">
        <v>1108</v>
      </c>
      <c r="B68" s="157" t="s">
        <v>312</v>
      </c>
      <c r="C68" s="180"/>
      <c r="D68" s="362">
        <v>21</v>
      </c>
      <c r="E68" s="149"/>
      <c r="F68" s="149"/>
      <c r="G68" s="116"/>
      <c r="H68" s="116"/>
      <c r="I68" s="116"/>
      <c r="J68" s="116"/>
      <c r="K68" s="117">
        <f t="shared" si="12"/>
        <v>0</v>
      </c>
      <c r="L68" s="117">
        <f t="shared" ref="L68:L88" si="13">F68*$D68</f>
        <v>0</v>
      </c>
      <c r="M68" s="164">
        <f t="shared" ref="M68:M88" si="14">G68*$D68</f>
        <v>0</v>
      </c>
      <c r="N68" s="117">
        <f t="shared" ref="N68:N88" si="15">H68*$D68</f>
        <v>0</v>
      </c>
      <c r="O68" s="117">
        <f t="shared" ref="O68:P88" si="16">I68*$D68</f>
        <v>0</v>
      </c>
      <c r="P68" s="117">
        <f t="shared" si="16"/>
        <v>0</v>
      </c>
      <c r="Q68" s="173">
        <f>SUM(K68:M68)</f>
        <v>0</v>
      </c>
      <c r="R68" s="79"/>
    </row>
    <row r="69" spans="1:18" ht="18" customHeight="1" x14ac:dyDescent="0.2">
      <c r="A69" s="181" t="s">
        <v>431</v>
      </c>
      <c r="B69" s="157" t="s">
        <v>160</v>
      </c>
      <c r="C69" s="180"/>
      <c r="D69" s="362">
        <v>8</v>
      </c>
      <c r="E69" s="149"/>
      <c r="F69" s="149"/>
      <c r="G69" s="116"/>
      <c r="H69" s="116"/>
      <c r="I69" s="116"/>
      <c r="J69" s="116"/>
      <c r="K69" s="117">
        <f t="shared" si="12"/>
        <v>0</v>
      </c>
      <c r="L69" s="117">
        <f t="shared" si="13"/>
        <v>0</v>
      </c>
      <c r="M69" s="164">
        <f t="shared" si="14"/>
        <v>0</v>
      </c>
      <c r="N69" s="117">
        <f t="shared" si="15"/>
        <v>0</v>
      </c>
      <c r="O69" s="117">
        <f t="shared" si="16"/>
        <v>0</v>
      </c>
      <c r="P69" s="117">
        <f t="shared" si="16"/>
        <v>0</v>
      </c>
      <c r="Q69" s="173">
        <f>SUM(K69:P69)</f>
        <v>0</v>
      </c>
      <c r="R69" s="79"/>
    </row>
    <row r="70" spans="1:18" ht="18" customHeight="1" x14ac:dyDescent="0.2">
      <c r="A70" s="181" t="s">
        <v>458</v>
      </c>
      <c r="B70" s="157" t="s">
        <v>460</v>
      </c>
      <c r="C70" s="180"/>
      <c r="D70" s="1029">
        <v>10</v>
      </c>
      <c r="E70" s="149"/>
      <c r="F70" s="149"/>
      <c r="G70" s="116"/>
      <c r="H70" s="116"/>
      <c r="I70" s="116"/>
      <c r="J70" s="116"/>
      <c r="K70" s="936">
        <f t="shared" si="12"/>
        <v>0</v>
      </c>
      <c r="L70" s="936">
        <f t="shared" si="13"/>
        <v>0</v>
      </c>
      <c r="M70" s="937">
        <f t="shared" si="14"/>
        <v>0</v>
      </c>
      <c r="N70" s="936">
        <f t="shared" si="15"/>
        <v>0</v>
      </c>
      <c r="O70" s="936">
        <f t="shared" si="16"/>
        <v>0</v>
      </c>
      <c r="P70" s="936">
        <f t="shared" si="16"/>
        <v>0</v>
      </c>
      <c r="Q70" s="173">
        <f>SUM(K70:P70)</f>
        <v>0</v>
      </c>
      <c r="R70" s="79"/>
    </row>
    <row r="71" spans="1:18" ht="18" customHeight="1" x14ac:dyDescent="0.2">
      <c r="A71" s="181" t="s">
        <v>452</v>
      </c>
      <c r="B71" s="157" t="s">
        <v>162</v>
      </c>
      <c r="C71" s="180"/>
      <c r="D71" s="1028" t="s">
        <v>283</v>
      </c>
      <c r="E71" s="149"/>
      <c r="F71" s="149"/>
      <c r="G71" s="116"/>
      <c r="H71" s="116"/>
      <c r="I71" s="116"/>
      <c r="J71" s="116"/>
      <c r="K71" s="936"/>
      <c r="L71" s="936"/>
      <c r="M71" s="937"/>
      <c r="N71" s="936"/>
      <c r="O71" s="936"/>
      <c r="P71" s="936"/>
      <c r="Q71" s="173">
        <f>SUM(K71:P71)</f>
        <v>0</v>
      </c>
      <c r="R71" s="79"/>
    </row>
    <row r="72" spans="1:18" ht="18" hidden="1" customHeight="1" x14ac:dyDescent="0.2">
      <c r="A72" s="181" t="s">
        <v>453</v>
      </c>
      <c r="B72" s="157" t="s">
        <v>163</v>
      </c>
      <c r="C72" s="180"/>
      <c r="D72" s="374"/>
      <c r="E72" s="149"/>
      <c r="F72" s="149"/>
      <c r="G72" s="116"/>
      <c r="H72" s="116"/>
      <c r="I72" s="116"/>
      <c r="J72" s="116"/>
      <c r="K72" s="176"/>
      <c r="L72" s="117"/>
      <c r="M72" s="164"/>
      <c r="N72" s="176"/>
      <c r="O72" s="176"/>
      <c r="P72" s="176"/>
      <c r="Q72" s="173">
        <f>SUM(K72:M72)</f>
        <v>0</v>
      </c>
      <c r="R72" s="79"/>
    </row>
    <row r="73" spans="1:18" ht="18" hidden="1" customHeight="1" x14ac:dyDescent="0.2">
      <c r="A73" s="181">
        <v>1110</v>
      </c>
      <c r="B73" s="157" t="s">
        <v>164</v>
      </c>
      <c r="C73" s="180"/>
      <c r="D73" s="374"/>
      <c r="E73" s="149"/>
      <c r="F73" s="149"/>
      <c r="G73" s="116"/>
      <c r="H73" s="116"/>
      <c r="I73" s="116"/>
      <c r="J73" s="116"/>
      <c r="K73" s="176"/>
      <c r="L73" s="117"/>
      <c r="M73" s="164"/>
      <c r="N73" s="176"/>
      <c r="O73" s="176"/>
      <c r="P73" s="176"/>
      <c r="Q73" s="173">
        <f>SUM(K73:M73)</f>
        <v>0</v>
      </c>
      <c r="R73" s="79"/>
    </row>
    <row r="74" spans="1:18" ht="18" customHeight="1" x14ac:dyDescent="0.2">
      <c r="A74" s="181" t="s">
        <v>432</v>
      </c>
      <c r="B74" s="157" t="s">
        <v>165</v>
      </c>
      <c r="C74" s="180"/>
      <c r="D74" s="1029" t="s">
        <v>283</v>
      </c>
      <c r="E74" s="149"/>
      <c r="F74" s="149"/>
      <c r="G74" s="116"/>
      <c r="H74" s="116"/>
      <c r="I74" s="116"/>
      <c r="J74" s="116"/>
      <c r="K74" s="117"/>
      <c r="L74" s="117"/>
      <c r="M74" s="164"/>
      <c r="N74" s="117"/>
      <c r="O74" s="117"/>
      <c r="P74" s="117"/>
      <c r="Q74" s="173">
        <f>SUM(K74:P74)</f>
        <v>0</v>
      </c>
      <c r="R74" s="79"/>
    </row>
    <row r="75" spans="1:18" ht="18" customHeight="1" x14ac:dyDescent="0.2">
      <c r="A75" s="181" t="s">
        <v>433</v>
      </c>
      <c r="B75" s="157" t="s">
        <v>166</v>
      </c>
      <c r="C75" s="180"/>
      <c r="D75" s="362">
        <f>D61*6</f>
        <v>180</v>
      </c>
      <c r="E75" s="149"/>
      <c r="F75" s="149"/>
      <c r="G75" s="116"/>
      <c r="H75" s="116"/>
      <c r="I75" s="116"/>
      <c r="J75" s="116"/>
      <c r="K75" s="176">
        <f t="shared" si="12"/>
        <v>0</v>
      </c>
      <c r="L75" s="176">
        <f t="shared" si="13"/>
        <v>0</v>
      </c>
      <c r="M75" s="179">
        <f t="shared" si="14"/>
        <v>0</v>
      </c>
      <c r="N75" s="176">
        <f t="shared" si="15"/>
        <v>0</v>
      </c>
      <c r="O75" s="176">
        <f t="shared" si="16"/>
        <v>0</v>
      </c>
      <c r="P75" s="176">
        <f t="shared" si="16"/>
        <v>0</v>
      </c>
      <c r="Q75" s="173">
        <f>SUM(K75:P75)</f>
        <v>0</v>
      </c>
      <c r="R75" s="79"/>
    </row>
    <row r="76" spans="1:18" ht="18" customHeight="1" x14ac:dyDescent="0.2">
      <c r="A76" s="181" t="s">
        <v>434</v>
      </c>
      <c r="B76" s="157" t="s">
        <v>167</v>
      </c>
      <c r="C76" s="180"/>
      <c r="D76" s="362">
        <f>D63*6</f>
        <v>150</v>
      </c>
      <c r="E76" s="149"/>
      <c r="F76" s="149"/>
      <c r="G76" s="116"/>
      <c r="H76" s="116"/>
      <c r="I76" s="116"/>
      <c r="J76" s="116"/>
      <c r="K76" s="176">
        <f t="shared" si="12"/>
        <v>0</v>
      </c>
      <c r="L76" s="176">
        <f t="shared" si="13"/>
        <v>0</v>
      </c>
      <c r="M76" s="179">
        <f t="shared" si="14"/>
        <v>0</v>
      </c>
      <c r="N76" s="176">
        <f t="shared" si="15"/>
        <v>0</v>
      </c>
      <c r="O76" s="176">
        <f t="shared" si="16"/>
        <v>0</v>
      </c>
      <c r="P76" s="176">
        <f t="shared" si="16"/>
        <v>0</v>
      </c>
      <c r="Q76" s="173">
        <f>SUM(K76:P76)</f>
        <v>0</v>
      </c>
      <c r="R76" s="79"/>
    </row>
    <row r="77" spans="1:18" ht="18" customHeight="1" x14ac:dyDescent="0.2">
      <c r="A77" s="181" t="s">
        <v>435</v>
      </c>
      <c r="B77" s="157" t="s">
        <v>168</v>
      </c>
      <c r="C77" s="180"/>
      <c r="D77" s="1029" t="s">
        <v>283</v>
      </c>
      <c r="E77" s="149"/>
      <c r="F77" s="149"/>
      <c r="G77" s="116"/>
      <c r="H77" s="116"/>
      <c r="I77" s="116"/>
      <c r="J77" s="116"/>
      <c r="K77" s="117"/>
      <c r="L77" s="117"/>
      <c r="M77" s="164"/>
      <c r="N77" s="117"/>
      <c r="O77" s="117"/>
      <c r="P77" s="117"/>
      <c r="Q77" s="173">
        <f>SUM(K77:P77)</f>
        <v>0</v>
      </c>
      <c r="R77" s="79"/>
    </row>
    <row r="78" spans="1:18" ht="18" hidden="1" customHeight="1" x14ac:dyDescent="0.2">
      <c r="A78" s="181">
        <v>1118</v>
      </c>
      <c r="B78" s="157" t="s">
        <v>169</v>
      </c>
      <c r="C78" s="180"/>
      <c r="D78" s="374"/>
      <c r="E78" s="149"/>
      <c r="F78" s="149"/>
      <c r="G78" s="116"/>
      <c r="H78" s="116"/>
      <c r="I78" s="116"/>
      <c r="J78" s="116"/>
      <c r="K78" s="176">
        <f t="shared" si="12"/>
        <v>0</v>
      </c>
      <c r="L78" s="176">
        <f t="shared" si="13"/>
        <v>0</v>
      </c>
      <c r="M78" s="179">
        <f t="shared" si="14"/>
        <v>0</v>
      </c>
      <c r="N78" s="176">
        <f t="shared" si="15"/>
        <v>0</v>
      </c>
      <c r="O78" s="176">
        <f t="shared" si="16"/>
        <v>0</v>
      </c>
      <c r="P78" s="176">
        <f t="shared" si="16"/>
        <v>0</v>
      </c>
      <c r="Q78" s="173">
        <f>SUM(K78:M78)</f>
        <v>0</v>
      </c>
      <c r="R78" s="79"/>
    </row>
    <row r="79" spans="1:18" ht="18" customHeight="1" x14ac:dyDescent="0.2">
      <c r="A79" s="181" t="s">
        <v>465</v>
      </c>
      <c r="B79" s="157" t="s">
        <v>466</v>
      </c>
      <c r="C79" s="180"/>
      <c r="D79" s="362">
        <v>50</v>
      </c>
      <c r="E79" s="149"/>
      <c r="F79" s="149"/>
      <c r="G79" s="116"/>
      <c r="H79" s="116"/>
      <c r="I79" s="116"/>
      <c r="J79" s="116"/>
      <c r="K79" s="117">
        <f>E79*D79</f>
        <v>0</v>
      </c>
      <c r="L79" s="117">
        <f t="shared" si="13"/>
        <v>0</v>
      </c>
      <c r="M79" s="164">
        <f t="shared" si="14"/>
        <v>0</v>
      </c>
      <c r="N79" s="117">
        <f t="shared" si="15"/>
        <v>0</v>
      </c>
      <c r="O79" s="117">
        <f t="shared" si="16"/>
        <v>0</v>
      </c>
      <c r="P79" s="117">
        <f t="shared" si="16"/>
        <v>0</v>
      </c>
      <c r="Q79" s="173">
        <f t="shared" ref="Q79:Q88" si="17">SUM(K79:P79)</f>
        <v>0</v>
      </c>
      <c r="R79" s="79"/>
    </row>
    <row r="80" spans="1:18" ht="18" customHeight="1" x14ac:dyDescent="0.2">
      <c r="A80" s="156" t="s">
        <v>221</v>
      </c>
      <c r="B80" s="157" t="s">
        <v>250</v>
      </c>
      <c r="C80" s="180"/>
      <c r="D80" s="162">
        <v>500</v>
      </c>
      <c r="E80" s="149"/>
      <c r="F80" s="149"/>
      <c r="G80" s="116"/>
      <c r="H80" s="116"/>
      <c r="I80" s="116"/>
      <c r="J80" s="116"/>
      <c r="K80" s="117">
        <f t="shared" si="12"/>
        <v>0</v>
      </c>
      <c r="L80" s="117">
        <f t="shared" si="13"/>
        <v>0</v>
      </c>
      <c r="M80" s="164">
        <f t="shared" si="14"/>
        <v>0</v>
      </c>
      <c r="N80" s="117">
        <f t="shared" si="15"/>
        <v>0</v>
      </c>
      <c r="O80" s="117">
        <f t="shared" si="16"/>
        <v>0</v>
      </c>
      <c r="P80" s="117">
        <f t="shared" si="16"/>
        <v>0</v>
      </c>
      <c r="Q80" s="173">
        <f t="shared" si="17"/>
        <v>0</v>
      </c>
      <c r="R80" s="79"/>
    </row>
    <row r="81" spans="1:19" ht="18" customHeight="1" x14ac:dyDescent="0.2">
      <c r="A81" s="156" t="s">
        <v>467</v>
      </c>
      <c r="B81" s="157" t="s">
        <v>468</v>
      </c>
      <c r="C81" s="180"/>
      <c r="D81" s="362">
        <v>45</v>
      </c>
      <c r="E81" s="149"/>
      <c r="F81" s="149"/>
      <c r="G81" s="116"/>
      <c r="H81" s="116"/>
      <c r="I81" s="116"/>
      <c r="J81" s="116"/>
      <c r="K81" s="117">
        <f t="shared" si="12"/>
        <v>0</v>
      </c>
      <c r="L81" s="117">
        <f t="shared" si="13"/>
        <v>0</v>
      </c>
      <c r="M81" s="164">
        <f t="shared" si="14"/>
        <v>0</v>
      </c>
      <c r="N81" s="117">
        <f t="shared" si="15"/>
        <v>0</v>
      </c>
      <c r="O81" s="117">
        <f t="shared" si="16"/>
        <v>0</v>
      </c>
      <c r="P81" s="117">
        <f t="shared" si="16"/>
        <v>0</v>
      </c>
      <c r="Q81" s="173">
        <f t="shared" si="17"/>
        <v>0</v>
      </c>
      <c r="R81" s="79"/>
    </row>
    <row r="82" spans="1:19" ht="18" customHeight="1" x14ac:dyDescent="0.2">
      <c r="A82" s="181" t="s">
        <v>438</v>
      </c>
      <c r="B82" s="157" t="s">
        <v>233</v>
      </c>
      <c r="C82" s="152"/>
      <c r="D82" s="1029" t="s">
        <v>283</v>
      </c>
      <c r="E82" s="149"/>
      <c r="F82" s="149"/>
      <c r="G82" s="116"/>
      <c r="H82" s="116"/>
      <c r="I82" s="116"/>
      <c r="J82" s="116"/>
      <c r="K82" s="117"/>
      <c r="L82" s="117"/>
      <c r="M82" s="164"/>
      <c r="N82" s="117"/>
      <c r="O82" s="117"/>
      <c r="P82" s="117"/>
      <c r="Q82" s="173">
        <f t="shared" si="17"/>
        <v>0</v>
      </c>
      <c r="R82" s="79"/>
    </row>
    <row r="83" spans="1:19" ht="18" customHeight="1" x14ac:dyDescent="0.2">
      <c r="A83" s="181" t="s">
        <v>461</v>
      </c>
      <c r="B83" s="157" t="s">
        <v>252</v>
      </c>
      <c r="C83" s="152"/>
      <c r="D83" s="362">
        <v>40</v>
      </c>
      <c r="E83" s="149"/>
      <c r="F83" s="149"/>
      <c r="G83" s="116"/>
      <c r="H83" s="116"/>
      <c r="I83" s="116"/>
      <c r="J83" s="116"/>
      <c r="K83" s="117">
        <f t="shared" si="12"/>
        <v>0</v>
      </c>
      <c r="L83" s="117">
        <f>F83*D83</f>
        <v>0</v>
      </c>
      <c r="M83" s="164">
        <f t="shared" si="14"/>
        <v>0</v>
      </c>
      <c r="N83" s="117">
        <f t="shared" si="15"/>
        <v>0</v>
      </c>
      <c r="O83" s="117">
        <f>I83*D83</f>
        <v>0</v>
      </c>
      <c r="P83" s="117">
        <f>J83*D83</f>
        <v>0</v>
      </c>
      <c r="Q83" s="173">
        <f t="shared" si="17"/>
        <v>0</v>
      </c>
      <c r="R83" s="79"/>
    </row>
    <row r="84" spans="1:19" ht="18" customHeight="1" x14ac:dyDescent="0.2">
      <c r="A84" s="181" t="s">
        <v>462</v>
      </c>
      <c r="B84" s="157" t="s">
        <v>253</v>
      </c>
      <c r="C84" s="152"/>
      <c r="D84" s="362">
        <v>50</v>
      </c>
      <c r="E84" s="149"/>
      <c r="F84" s="149"/>
      <c r="G84" s="116"/>
      <c r="H84" s="116"/>
      <c r="I84" s="116"/>
      <c r="J84" s="116"/>
      <c r="K84" s="117">
        <f t="shared" si="12"/>
        <v>0</v>
      </c>
      <c r="L84" s="117">
        <f>F84*D84</f>
        <v>0</v>
      </c>
      <c r="M84" s="164">
        <f t="shared" si="14"/>
        <v>0</v>
      </c>
      <c r="N84" s="117">
        <f t="shared" si="15"/>
        <v>0</v>
      </c>
      <c r="O84" s="117">
        <f t="shared" si="16"/>
        <v>0</v>
      </c>
      <c r="P84" s="117">
        <f>J84*D84</f>
        <v>0</v>
      </c>
      <c r="Q84" s="173">
        <f t="shared" si="17"/>
        <v>0</v>
      </c>
      <c r="R84" s="79"/>
    </row>
    <row r="85" spans="1:19" ht="18" customHeight="1" x14ac:dyDescent="0.2">
      <c r="A85" s="181" t="s">
        <v>463</v>
      </c>
      <c r="B85" s="157" t="s">
        <v>254</v>
      </c>
      <c r="C85" s="152"/>
      <c r="D85" s="362">
        <v>35</v>
      </c>
      <c r="E85" s="149"/>
      <c r="F85" s="149"/>
      <c r="G85" s="116"/>
      <c r="H85" s="116"/>
      <c r="I85" s="116"/>
      <c r="J85" s="116"/>
      <c r="K85" s="117">
        <f t="shared" si="12"/>
        <v>0</v>
      </c>
      <c r="L85" s="117">
        <f>F85*D85</f>
        <v>0</v>
      </c>
      <c r="M85" s="164">
        <f t="shared" si="14"/>
        <v>0</v>
      </c>
      <c r="N85" s="117">
        <f t="shared" si="15"/>
        <v>0</v>
      </c>
      <c r="O85" s="117">
        <f t="shared" si="16"/>
        <v>0</v>
      </c>
      <c r="P85" s="117">
        <f>J85*D85</f>
        <v>0</v>
      </c>
      <c r="Q85" s="173">
        <f t="shared" si="17"/>
        <v>0</v>
      </c>
      <c r="R85" s="79"/>
    </row>
    <row r="86" spans="1:19" ht="18" customHeight="1" x14ac:dyDescent="0.2">
      <c r="A86" s="181" t="s">
        <v>464</v>
      </c>
      <c r="B86" s="157" t="s">
        <v>255</v>
      </c>
      <c r="C86" s="152"/>
      <c r="D86" s="362">
        <v>45</v>
      </c>
      <c r="E86" s="149"/>
      <c r="F86" s="149"/>
      <c r="G86" s="116"/>
      <c r="H86" s="116"/>
      <c r="I86" s="116"/>
      <c r="J86" s="116"/>
      <c r="K86" s="117">
        <f t="shared" si="12"/>
        <v>0</v>
      </c>
      <c r="L86" s="117">
        <f t="shared" si="13"/>
        <v>0</v>
      </c>
      <c r="M86" s="164">
        <f t="shared" si="14"/>
        <v>0</v>
      </c>
      <c r="N86" s="117">
        <f t="shared" si="15"/>
        <v>0</v>
      </c>
      <c r="O86" s="117">
        <f t="shared" si="16"/>
        <v>0</v>
      </c>
      <c r="P86" s="117">
        <f>J86*D86</f>
        <v>0</v>
      </c>
      <c r="Q86" s="173">
        <f t="shared" si="17"/>
        <v>0</v>
      </c>
      <c r="R86" s="79"/>
    </row>
    <row r="87" spans="1:19" ht="18" hidden="1" customHeight="1" x14ac:dyDescent="0.2">
      <c r="A87" s="181" t="s">
        <v>52</v>
      </c>
      <c r="B87" s="157" t="s">
        <v>395</v>
      </c>
      <c r="C87" s="152"/>
      <c r="D87" s="362">
        <v>20</v>
      </c>
      <c r="E87" s="149"/>
      <c r="F87" s="149"/>
      <c r="G87" s="116"/>
      <c r="H87" s="116"/>
      <c r="I87" s="116"/>
      <c r="J87" s="116"/>
      <c r="K87" s="150">
        <f t="shared" ref="K87:P87" si="18">E87*$D87</f>
        <v>0</v>
      </c>
      <c r="L87" s="150">
        <f t="shared" si="18"/>
        <v>0</v>
      </c>
      <c r="M87" s="151">
        <f t="shared" si="18"/>
        <v>0</v>
      </c>
      <c r="N87" s="176">
        <f t="shared" si="18"/>
        <v>0</v>
      </c>
      <c r="O87" s="150">
        <f t="shared" si="18"/>
        <v>0</v>
      </c>
      <c r="P87" s="150">
        <f t="shared" si="18"/>
        <v>0</v>
      </c>
      <c r="Q87" s="173">
        <f t="shared" si="17"/>
        <v>0</v>
      </c>
      <c r="R87" s="79"/>
    </row>
    <row r="88" spans="1:19" ht="18" customHeight="1" x14ac:dyDescent="0.2">
      <c r="A88" s="156" t="s">
        <v>52</v>
      </c>
      <c r="B88" s="184" t="s">
        <v>285</v>
      </c>
      <c r="C88" s="152"/>
      <c r="D88" s="362">
        <v>7</v>
      </c>
      <c r="E88" s="149"/>
      <c r="F88" s="149"/>
      <c r="G88" s="116"/>
      <c r="H88" s="116"/>
      <c r="I88" s="116"/>
      <c r="J88" s="116"/>
      <c r="K88" s="936">
        <f t="shared" si="12"/>
        <v>0</v>
      </c>
      <c r="L88" s="936">
        <f t="shared" si="13"/>
        <v>0</v>
      </c>
      <c r="M88" s="937">
        <f t="shared" si="14"/>
        <v>0</v>
      </c>
      <c r="N88" s="936">
        <f t="shared" si="15"/>
        <v>0</v>
      </c>
      <c r="O88" s="936">
        <f t="shared" si="16"/>
        <v>0</v>
      </c>
      <c r="P88" s="936">
        <f>J88*D88</f>
        <v>0</v>
      </c>
      <c r="Q88" s="173">
        <f t="shared" si="17"/>
        <v>0</v>
      </c>
      <c r="R88" s="79"/>
    </row>
    <row r="89" spans="1:19" ht="18" hidden="1" customHeight="1" x14ac:dyDescent="0.2">
      <c r="A89" s="185"/>
      <c r="B89" s="139" t="s">
        <v>170</v>
      </c>
      <c r="C89" s="186"/>
      <c r="D89" s="376"/>
      <c r="E89" s="142"/>
      <c r="F89" s="142"/>
      <c r="G89" s="143"/>
      <c r="H89" s="143"/>
      <c r="I89" s="143"/>
      <c r="J89" s="143"/>
      <c r="K89" s="368"/>
      <c r="L89" s="368"/>
      <c r="M89" s="369"/>
      <c r="N89" s="368"/>
      <c r="O89" s="368"/>
      <c r="P89" s="368"/>
      <c r="Q89" s="370"/>
      <c r="R89" s="79"/>
    </row>
    <row r="90" spans="1:19" ht="18" hidden="1" customHeight="1" x14ac:dyDescent="0.2">
      <c r="A90" s="189">
        <v>1200</v>
      </c>
      <c r="B90" s="184" t="s">
        <v>171</v>
      </c>
      <c r="C90" s="152"/>
      <c r="D90" s="362"/>
      <c r="E90" s="190"/>
      <c r="F90" s="190"/>
      <c r="G90" s="191"/>
      <c r="H90" s="191"/>
      <c r="I90" s="191"/>
      <c r="J90" s="143"/>
      <c r="K90" s="150"/>
      <c r="L90" s="150"/>
      <c r="M90" s="151"/>
      <c r="N90" s="150"/>
      <c r="O90" s="150"/>
      <c r="P90" s="368"/>
      <c r="Q90" s="377"/>
      <c r="R90" s="79"/>
    </row>
    <row r="91" spans="1:19" ht="18" hidden="1" customHeight="1" x14ac:dyDescent="0.2">
      <c r="A91" s="189">
        <v>1201</v>
      </c>
      <c r="B91" s="184" t="s">
        <v>172</v>
      </c>
      <c r="C91" s="152"/>
      <c r="D91" s="362"/>
      <c r="E91" s="190"/>
      <c r="F91" s="190"/>
      <c r="G91" s="191"/>
      <c r="H91" s="191"/>
      <c r="I91" s="191"/>
      <c r="J91" s="143"/>
      <c r="K91" s="150"/>
      <c r="L91" s="150"/>
      <c r="M91" s="151"/>
      <c r="N91" s="150"/>
      <c r="O91" s="150"/>
      <c r="P91" s="368"/>
      <c r="Q91" s="377"/>
      <c r="R91" s="79"/>
    </row>
    <row r="92" spans="1:19" ht="18" hidden="1" customHeight="1" x14ac:dyDescent="0.2">
      <c r="A92" s="189">
        <v>1250</v>
      </c>
      <c r="B92" s="184" t="s">
        <v>173</v>
      </c>
      <c r="C92" s="152"/>
      <c r="D92" s="362"/>
      <c r="E92" s="190"/>
      <c r="F92" s="190"/>
      <c r="G92" s="191"/>
      <c r="H92" s="191"/>
      <c r="I92" s="191"/>
      <c r="J92" s="143"/>
      <c r="K92" s="150"/>
      <c r="L92" s="150"/>
      <c r="M92" s="151"/>
      <c r="N92" s="150"/>
      <c r="O92" s="150"/>
      <c r="P92" s="368"/>
      <c r="Q92" s="377"/>
      <c r="R92" s="79"/>
    </row>
    <row r="93" spans="1:19" ht="18" hidden="1" customHeight="1" x14ac:dyDescent="0.2">
      <c r="A93" s="185"/>
      <c r="B93" s="139" t="s">
        <v>174</v>
      </c>
      <c r="C93" s="186"/>
      <c r="D93" s="376"/>
      <c r="E93" s="142"/>
      <c r="F93" s="142"/>
      <c r="G93" s="143"/>
      <c r="H93" s="143"/>
      <c r="I93" s="143"/>
      <c r="J93" s="143"/>
      <c r="K93" s="368"/>
      <c r="L93" s="368"/>
      <c r="M93" s="369"/>
      <c r="N93" s="368"/>
      <c r="O93" s="368"/>
      <c r="P93" s="368"/>
      <c r="Q93" s="370"/>
      <c r="R93" s="79"/>
    </row>
    <row r="94" spans="1:19" ht="18" hidden="1" customHeight="1" x14ac:dyDescent="0.2">
      <c r="A94" s="189">
        <v>1300</v>
      </c>
      <c r="B94" s="184" t="s">
        <v>174</v>
      </c>
      <c r="C94" s="123"/>
      <c r="D94" s="362"/>
      <c r="E94" s="195"/>
      <c r="F94" s="149"/>
      <c r="G94" s="196"/>
      <c r="H94" s="197"/>
      <c r="I94" s="198"/>
      <c r="J94" s="199"/>
      <c r="K94" s="363">
        <f t="shared" ref="K94:K107" si="19">E94*D94</f>
        <v>0</v>
      </c>
      <c r="L94" s="117">
        <f t="shared" ref="L94:L107" si="20">F94*D94</f>
        <v>0</v>
      </c>
      <c r="M94" s="364">
        <f t="shared" ref="M94:M107" si="21">G94*D94</f>
        <v>0</v>
      </c>
      <c r="N94" s="365">
        <f t="shared" ref="N94:N107" si="22">H94*D94</f>
        <v>0</v>
      </c>
      <c r="O94" s="366">
        <f t="shared" ref="O94:O107" si="23">I94*D94</f>
        <v>0</v>
      </c>
      <c r="P94" s="367"/>
      <c r="Q94" s="173">
        <f t="shared" ref="Q94:Q107" si="24">SUM(K94:M94)</f>
        <v>0</v>
      </c>
      <c r="R94" s="79"/>
    </row>
    <row r="95" spans="1:19" ht="18" hidden="1" customHeight="1" x14ac:dyDescent="0.2">
      <c r="A95" s="202">
        <v>1300</v>
      </c>
      <c r="B95" s="184" t="s">
        <v>175</v>
      </c>
      <c r="C95" s="123"/>
      <c r="D95" s="362"/>
      <c r="E95" s="203"/>
      <c r="F95" s="149"/>
      <c r="G95" s="196"/>
      <c r="H95" s="197"/>
      <c r="I95" s="198"/>
      <c r="J95" s="199"/>
      <c r="K95" s="363">
        <f t="shared" si="19"/>
        <v>0</v>
      </c>
      <c r="L95" s="117">
        <f t="shared" si="20"/>
        <v>0</v>
      </c>
      <c r="M95" s="364">
        <f t="shared" si="21"/>
        <v>0</v>
      </c>
      <c r="N95" s="365">
        <f t="shared" si="22"/>
        <v>0</v>
      </c>
      <c r="O95" s="366">
        <f t="shared" si="23"/>
        <v>0</v>
      </c>
      <c r="P95" s="367"/>
      <c r="Q95" s="173">
        <f t="shared" si="24"/>
        <v>0</v>
      </c>
      <c r="R95" s="79"/>
      <c r="S95" s="154" t="s">
        <v>74</v>
      </c>
    </row>
    <row r="96" spans="1:19" ht="18" hidden="1" customHeight="1" x14ac:dyDescent="0.2">
      <c r="A96" s="202">
        <v>1301</v>
      </c>
      <c r="B96" s="184" t="s">
        <v>176</v>
      </c>
      <c r="C96" s="123"/>
      <c r="D96" s="362"/>
      <c r="E96" s="195"/>
      <c r="F96" s="149"/>
      <c r="G96" s="481"/>
      <c r="H96" s="482"/>
      <c r="I96" s="483"/>
      <c r="J96" s="484"/>
      <c r="K96" s="363">
        <f t="shared" si="19"/>
        <v>0</v>
      </c>
      <c r="L96" s="117">
        <f t="shared" si="20"/>
        <v>0</v>
      </c>
      <c r="M96" s="364">
        <f t="shared" si="21"/>
        <v>0</v>
      </c>
      <c r="N96" s="365">
        <f t="shared" si="22"/>
        <v>0</v>
      </c>
      <c r="O96" s="366">
        <f t="shared" si="23"/>
        <v>0</v>
      </c>
      <c r="P96" s="367"/>
      <c r="Q96" s="173">
        <f t="shared" si="24"/>
        <v>0</v>
      </c>
      <c r="R96" s="79"/>
      <c r="S96" s="165">
        <f>SUM(M95:M97)</f>
        <v>0</v>
      </c>
    </row>
    <row r="97" spans="1:18" ht="19.149999999999999" hidden="1" customHeight="1" x14ac:dyDescent="0.2">
      <c r="A97" s="202">
        <v>1301</v>
      </c>
      <c r="B97" s="184" t="s">
        <v>177</v>
      </c>
      <c r="C97" s="123"/>
      <c r="D97" s="362"/>
      <c r="E97" s="195"/>
      <c r="F97" s="149"/>
      <c r="G97" s="481"/>
      <c r="H97" s="482"/>
      <c r="I97" s="483"/>
      <c r="J97" s="484"/>
      <c r="K97" s="363">
        <f t="shared" si="19"/>
        <v>0</v>
      </c>
      <c r="L97" s="117">
        <f t="shared" si="20"/>
        <v>0</v>
      </c>
      <c r="M97" s="364">
        <f t="shared" si="21"/>
        <v>0</v>
      </c>
      <c r="N97" s="365">
        <f t="shared" si="22"/>
        <v>0</v>
      </c>
      <c r="O97" s="366">
        <f t="shared" si="23"/>
        <v>0</v>
      </c>
      <c r="P97" s="367"/>
      <c r="Q97" s="173">
        <f t="shared" si="24"/>
        <v>0</v>
      </c>
      <c r="R97" s="169"/>
    </row>
    <row r="98" spans="1:18" ht="19.149999999999999" hidden="1" customHeight="1" x14ac:dyDescent="0.2">
      <c r="A98" s="202">
        <v>1302</v>
      </c>
      <c r="B98" s="184" t="s">
        <v>178</v>
      </c>
      <c r="C98" s="123"/>
      <c r="D98" s="362"/>
      <c r="E98" s="195"/>
      <c r="F98" s="149"/>
      <c r="G98" s="481"/>
      <c r="H98" s="482"/>
      <c r="I98" s="483"/>
      <c r="J98" s="484"/>
      <c r="K98" s="363">
        <f t="shared" si="19"/>
        <v>0</v>
      </c>
      <c r="L98" s="117">
        <f t="shared" si="20"/>
        <v>0</v>
      </c>
      <c r="M98" s="364">
        <f t="shared" si="21"/>
        <v>0</v>
      </c>
      <c r="N98" s="365">
        <f t="shared" si="22"/>
        <v>0</v>
      </c>
      <c r="O98" s="366">
        <f t="shared" si="23"/>
        <v>0</v>
      </c>
      <c r="P98" s="367"/>
      <c r="Q98" s="173">
        <f t="shared" si="24"/>
        <v>0</v>
      </c>
      <c r="R98" s="169"/>
    </row>
    <row r="99" spans="1:18" ht="19.149999999999999" hidden="1" customHeight="1" x14ac:dyDescent="0.2">
      <c r="A99" s="202">
        <v>1302</v>
      </c>
      <c r="B99" s="184" t="s">
        <v>179</v>
      </c>
      <c r="C99" s="123"/>
      <c r="D99" s="362"/>
      <c r="E99" s="195"/>
      <c r="F99" s="149"/>
      <c r="G99" s="481"/>
      <c r="H99" s="482"/>
      <c r="I99" s="483"/>
      <c r="J99" s="484"/>
      <c r="K99" s="363">
        <f t="shared" si="19"/>
        <v>0</v>
      </c>
      <c r="L99" s="117">
        <f t="shared" si="20"/>
        <v>0</v>
      </c>
      <c r="M99" s="364">
        <f t="shared" si="21"/>
        <v>0</v>
      </c>
      <c r="N99" s="365">
        <f t="shared" si="22"/>
        <v>0</v>
      </c>
      <c r="O99" s="366">
        <f t="shared" si="23"/>
        <v>0</v>
      </c>
      <c r="P99" s="367"/>
      <c r="Q99" s="173">
        <f t="shared" si="24"/>
        <v>0</v>
      </c>
      <c r="R99" s="169"/>
    </row>
    <row r="100" spans="1:18" ht="19.149999999999999" hidden="1" customHeight="1" x14ac:dyDescent="0.2">
      <c r="A100" s="202">
        <v>1303</v>
      </c>
      <c r="B100" s="184" t="s">
        <v>180</v>
      </c>
      <c r="C100" s="123"/>
      <c r="D100" s="362"/>
      <c r="E100" s="195"/>
      <c r="F100" s="149"/>
      <c r="G100" s="481"/>
      <c r="H100" s="482"/>
      <c r="I100" s="483"/>
      <c r="J100" s="484"/>
      <c r="K100" s="363">
        <f t="shared" si="19"/>
        <v>0</v>
      </c>
      <c r="L100" s="117">
        <f t="shared" si="20"/>
        <v>0</v>
      </c>
      <c r="M100" s="364">
        <f t="shared" si="21"/>
        <v>0</v>
      </c>
      <c r="N100" s="365">
        <f t="shared" si="22"/>
        <v>0</v>
      </c>
      <c r="O100" s="366">
        <f t="shared" si="23"/>
        <v>0</v>
      </c>
      <c r="P100" s="367"/>
      <c r="Q100" s="173">
        <f t="shared" si="24"/>
        <v>0</v>
      </c>
      <c r="R100" s="169"/>
    </row>
    <row r="101" spans="1:18" ht="19.149999999999999" hidden="1" customHeight="1" x14ac:dyDescent="0.2">
      <c r="A101" s="202">
        <v>1303</v>
      </c>
      <c r="B101" s="184" t="s">
        <v>181</v>
      </c>
      <c r="C101" s="123"/>
      <c r="D101" s="362"/>
      <c r="E101" s="195"/>
      <c r="F101" s="149"/>
      <c r="G101" s="481"/>
      <c r="H101" s="482"/>
      <c r="I101" s="483"/>
      <c r="J101" s="484"/>
      <c r="K101" s="363">
        <f t="shared" si="19"/>
        <v>0</v>
      </c>
      <c r="L101" s="117">
        <f t="shared" si="20"/>
        <v>0</v>
      </c>
      <c r="M101" s="364">
        <f t="shared" si="21"/>
        <v>0</v>
      </c>
      <c r="N101" s="365">
        <f t="shared" si="22"/>
        <v>0</v>
      </c>
      <c r="O101" s="366">
        <f t="shared" si="23"/>
        <v>0</v>
      </c>
      <c r="P101" s="367"/>
      <c r="Q101" s="173">
        <f t="shared" si="24"/>
        <v>0</v>
      </c>
      <c r="R101" s="169"/>
    </row>
    <row r="102" spans="1:18" ht="19.149999999999999" hidden="1" customHeight="1" x14ac:dyDescent="0.2">
      <c r="A102" s="202">
        <v>1304</v>
      </c>
      <c r="B102" s="184" t="s">
        <v>182</v>
      </c>
      <c r="C102" s="123"/>
      <c r="D102" s="362"/>
      <c r="E102" s="195"/>
      <c r="F102" s="149"/>
      <c r="G102" s="481"/>
      <c r="H102" s="482"/>
      <c r="I102" s="483"/>
      <c r="J102" s="484"/>
      <c r="K102" s="363">
        <f t="shared" si="19"/>
        <v>0</v>
      </c>
      <c r="L102" s="117">
        <f t="shared" si="20"/>
        <v>0</v>
      </c>
      <c r="M102" s="364">
        <f t="shared" si="21"/>
        <v>0</v>
      </c>
      <c r="N102" s="365">
        <f t="shared" si="22"/>
        <v>0</v>
      </c>
      <c r="O102" s="366">
        <f t="shared" si="23"/>
        <v>0</v>
      </c>
      <c r="P102" s="367"/>
      <c r="Q102" s="173">
        <f t="shared" si="24"/>
        <v>0</v>
      </c>
      <c r="R102" s="169"/>
    </row>
    <row r="103" spans="1:18" ht="19.149999999999999" hidden="1" customHeight="1" x14ac:dyDescent="0.2">
      <c r="A103" s="202">
        <v>1305</v>
      </c>
      <c r="B103" s="184" t="s">
        <v>183</v>
      </c>
      <c r="C103" s="123"/>
      <c r="D103" s="362"/>
      <c r="E103" s="195"/>
      <c r="F103" s="149"/>
      <c r="G103" s="481"/>
      <c r="H103" s="482"/>
      <c r="I103" s="483"/>
      <c r="J103" s="484"/>
      <c r="K103" s="363">
        <f t="shared" si="19"/>
        <v>0</v>
      </c>
      <c r="L103" s="117">
        <f t="shared" si="20"/>
        <v>0</v>
      </c>
      <c r="M103" s="364">
        <f t="shared" si="21"/>
        <v>0</v>
      </c>
      <c r="N103" s="365">
        <f t="shared" si="22"/>
        <v>0</v>
      </c>
      <c r="O103" s="366">
        <f t="shared" si="23"/>
        <v>0</v>
      </c>
      <c r="P103" s="367"/>
      <c r="Q103" s="173">
        <f t="shared" si="24"/>
        <v>0</v>
      </c>
      <c r="R103" s="169"/>
    </row>
    <row r="104" spans="1:18" ht="19.149999999999999" hidden="1" customHeight="1" x14ac:dyDescent="0.2">
      <c r="A104" s="202">
        <v>1305</v>
      </c>
      <c r="B104" s="184" t="s">
        <v>184</v>
      </c>
      <c r="C104" s="123"/>
      <c r="D104" s="362"/>
      <c r="E104" s="195"/>
      <c r="F104" s="149"/>
      <c r="G104" s="481"/>
      <c r="H104" s="482"/>
      <c r="I104" s="483"/>
      <c r="J104" s="484"/>
      <c r="K104" s="363">
        <f t="shared" si="19"/>
        <v>0</v>
      </c>
      <c r="L104" s="117">
        <f t="shared" si="20"/>
        <v>0</v>
      </c>
      <c r="M104" s="364">
        <f t="shared" si="21"/>
        <v>0</v>
      </c>
      <c r="N104" s="365">
        <f t="shared" si="22"/>
        <v>0</v>
      </c>
      <c r="O104" s="366">
        <f t="shared" si="23"/>
        <v>0</v>
      </c>
      <c r="P104" s="367"/>
      <c r="Q104" s="173">
        <f t="shared" si="24"/>
        <v>0</v>
      </c>
      <c r="R104" s="169"/>
    </row>
    <row r="105" spans="1:18" ht="19.149999999999999" hidden="1" customHeight="1" x14ac:dyDescent="0.2">
      <c r="A105" s="202">
        <v>1305</v>
      </c>
      <c r="B105" s="184" t="s">
        <v>240</v>
      </c>
      <c r="C105" s="123"/>
      <c r="D105" s="362"/>
      <c r="E105" s="195"/>
      <c r="F105" s="149"/>
      <c r="G105" s="481"/>
      <c r="H105" s="482"/>
      <c r="I105" s="483"/>
      <c r="J105" s="484"/>
      <c r="K105" s="363">
        <f t="shared" si="19"/>
        <v>0</v>
      </c>
      <c r="L105" s="117">
        <f t="shared" si="20"/>
        <v>0</v>
      </c>
      <c r="M105" s="364">
        <f t="shared" si="21"/>
        <v>0</v>
      </c>
      <c r="N105" s="365">
        <f t="shared" si="22"/>
        <v>0</v>
      </c>
      <c r="O105" s="366">
        <f t="shared" si="23"/>
        <v>0</v>
      </c>
      <c r="P105" s="367"/>
      <c r="Q105" s="173">
        <f t="shared" si="24"/>
        <v>0</v>
      </c>
      <c r="R105" s="169"/>
    </row>
    <row r="106" spans="1:18" ht="19.149999999999999" hidden="1" customHeight="1" x14ac:dyDescent="0.2">
      <c r="A106" s="202">
        <v>1305</v>
      </c>
      <c r="B106" s="184" t="s">
        <v>185</v>
      </c>
      <c r="C106" s="123"/>
      <c r="D106" s="362"/>
      <c r="E106" s="195"/>
      <c r="F106" s="149"/>
      <c r="G106" s="481"/>
      <c r="H106" s="482"/>
      <c r="I106" s="483"/>
      <c r="J106" s="484"/>
      <c r="K106" s="363">
        <f t="shared" si="19"/>
        <v>0</v>
      </c>
      <c r="L106" s="117">
        <f t="shared" si="20"/>
        <v>0</v>
      </c>
      <c r="M106" s="364">
        <f t="shared" si="21"/>
        <v>0</v>
      </c>
      <c r="N106" s="365">
        <f t="shared" si="22"/>
        <v>0</v>
      </c>
      <c r="O106" s="366">
        <f t="shared" si="23"/>
        <v>0</v>
      </c>
      <c r="P106" s="367"/>
      <c r="Q106" s="173">
        <f t="shared" si="24"/>
        <v>0</v>
      </c>
      <c r="R106" s="169"/>
    </row>
    <row r="107" spans="1:18" ht="19.149999999999999" hidden="1" customHeight="1" x14ac:dyDescent="0.2">
      <c r="A107" s="202">
        <v>1306</v>
      </c>
      <c r="B107" s="184" t="s">
        <v>186</v>
      </c>
      <c r="C107" s="123"/>
      <c r="D107" s="362"/>
      <c r="E107" s="195"/>
      <c r="F107" s="149"/>
      <c r="G107" s="481"/>
      <c r="H107" s="482"/>
      <c r="I107" s="483"/>
      <c r="J107" s="484"/>
      <c r="K107" s="363">
        <f t="shared" si="19"/>
        <v>0</v>
      </c>
      <c r="L107" s="117">
        <f t="shared" si="20"/>
        <v>0</v>
      </c>
      <c r="M107" s="364">
        <f t="shared" si="21"/>
        <v>0</v>
      </c>
      <c r="N107" s="365">
        <f t="shared" si="22"/>
        <v>0</v>
      </c>
      <c r="O107" s="366">
        <f t="shared" si="23"/>
        <v>0</v>
      </c>
      <c r="P107" s="367"/>
      <c r="Q107" s="173">
        <f t="shared" si="24"/>
        <v>0</v>
      </c>
      <c r="R107" s="169"/>
    </row>
    <row r="108" spans="1:18" ht="19.149999999999999" hidden="1" customHeight="1" x14ac:dyDescent="0.2">
      <c r="A108" s="205"/>
      <c r="B108" s="139" t="s">
        <v>234</v>
      </c>
      <c r="C108" s="206"/>
      <c r="D108" s="379"/>
      <c r="E108" s="209"/>
      <c r="F108" s="209"/>
      <c r="G108" s="485"/>
      <c r="H108" s="485"/>
      <c r="I108" s="485"/>
      <c r="J108" s="485"/>
      <c r="K108" s="486"/>
      <c r="L108" s="486"/>
      <c r="M108" s="487"/>
      <c r="N108" s="486"/>
      <c r="O108" s="488"/>
      <c r="P108" s="489"/>
      <c r="Q108" s="383"/>
      <c r="R108" s="169"/>
    </row>
    <row r="109" spans="1:18" ht="19.149999999999999" hidden="1" customHeight="1" x14ac:dyDescent="0.2">
      <c r="A109" s="202">
        <v>1307</v>
      </c>
      <c r="B109" s="184" t="s">
        <v>187</v>
      </c>
      <c r="C109" s="123"/>
      <c r="D109" s="362"/>
      <c r="E109" s="195"/>
      <c r="F109" s="149"/>
      <c r="G109" s="481"/>
      <c r="H109" s="482"/>
      <c r="I109" s="483"/>
      <c r="J109" s="484"/>
      <c r="K109" s="363">
        <f t="shared" ref="K109:K118" si="25">E109*D109</f>
        <v>0</v>
      </c>
      <c r="L109" s="117">
        <f t="shared" ref="L109:L118" si="26">F109*D109</f>
        <v>0</v>
      </c>
      <c r="M109" s="364">
        <f t="shared" ref="M109:M118" si="27">G109*D109</f>
        <v>0</v>
      </c>
      <c r="N109" s="365">
        <f t="shared" ref="N109:N118" si="28">H109*D109</f>
        <v>0</v>
      </c>
      <c r="O109" s="366">
        <f t="shared" ref="O109:O118" si="29">I109*D109</f>
        <v>0</v>
      </c>
      <c r="P109" s="367"/>
      <c r="Q109" s="173">
        <f t="shared" ref="Q109:Q118" si="30">SUM(K109:M109)</f>
        <v>0</v>
      </c>
      <c r="R109" s="169"/>
    </row>
    <row r="110" spans="1:18" ht="19.149999999999999" hidden="1" customHeight="1" x14ac:dyDescent="0.2">
      <c r="A110" s="202">
        <v>1308</v>
      </c>
      <c r="B110" s="184" t="s">
        <v>188</v>
      </c>
      <c r="C110" s="123"/>
      <c r="D110" s="362"/>
      <c r="E110" s="195"/>
      <c r="F110" s="149"/>
      <c r="G110" s="481"/>
      <c r="H110" s="482"/>
      <c r="I110" s="483"/>
      <c r="J110" s="484"/>
      <c r="K110" s="363">
        <f t="shared" si="25"/>
        <v>0</v>
      </c>
      <c r="L110" s="117">
        <f t="shared" si="26"/>
        <v>0</v>
      </c>
      <c r="M110" s="364">
        <f t="shared" si="27"/>
        <v>0</v>
      </c>
      <c r="N110" s="365">
        <f t="shared" si="28"/>
        <v>0</v>
      </c>
      <c r="O110" s="366">
        <f t="shared" si="29"/>
        <v>0</v>
      </c>
      <c r="P110" s="367"/>
      <c r="Q110" s="173">
        <f t="shared" si="30"/>
        <v>0</v>
      </c>
      <c r="R110" s="169"/>
    </row>
    <row r="111" spans="1:18" ht="19.149999999999999" hidden="1" customHeight="1" x14ac:dyDescent="0.2">
      <c r="A111" s="202">
        <v>1309</v>
      </c>
      <c r="B111" s="184" t="s">
        <v>189</v>
      </c>
      <c r="C111" s="123"/>
      <c r="D111" s="362"/>
      <c r="E111" s="195"/>
      <c r="F111" s="149"/>
      <c r="G111" s="481"/>
      <c r="H111" s="482"/>
      <c r="I111" s="483"/>
      <c r="J111" s="484"/>
      <c r="K111" s="363">
        <f t="shared" si="25"/>
        <v>0</v>
      </c>
      <c r="L111" s="117">
        <f t="shared" si="26"/>
        <v>0</v>
      </c>
      <c r="M111" s="364">
        <f t="shared" si="27"/>
        <v>0</v>
      </c>
      <c r="N111" s="365">
        <f t="shared" si="28"/>
        <v>0</v>
      </c>
      <c r="O111" s="366">
        <f t="shared" si="29"/>
        <v>0</v>
      </c>
      <c r="P111" s="367"/>
      <c r="Q111" s="173">
        <f t="shared" si="30"/>
        <v>0</v>
      </c>
      <c r="R111" s="169"/>
    </row>
    <row r="112" spans="1:18" ht="19.149999999999999" hidden="1" customHeight="1" x14ac:dyDescent="0.2">
      <c r="A112" s="202">
        <v>1309</v>
      </c>
      <c r="B112" s="184" t="s">
        <v>190</v>
      </c>
      <c r="C112" s="123"/>
      <c r="D112" s="362"/>
      <c r="E112" s="195"/>
      <c r="F112" s="149"/>
      <c r="G112" s="481"/>
      <c r="H112" s="482"/>
      <c r="I112" s="483"/>
      <c r="J112" s="484"/>
      <c r="K112" s="363">
        <f t="shared" si="25"/>
        <v>0</v>
      </c>
      <c r="L112" s="117">
        <f t="shared" si="26"/>
        <v>0</v>
      </c>
      <c r="M112" s="364">
        <f t="shared" si="27"/>
        <v>0</v>
      </c>
      <c r="N112" s="365">
        <f t="shared" si="28"/>
        <v>0</v>
      </c>
      <c r="O112" s="366">
        <f t="shared" si="29"/>
        <v>0</v>
      </c>
      <c r="P112" s="367"/>
      <c r="Q112" s="173">
        <f t="shared" si="30"/>
        <v>0</v>
      </c>
      <c r="R112" s="169"/>
    </row>
    <row r="113" spans="1:18" ht="19.149999999999999" hidden="1" customHeight="1" x14ac:dyDescent="0.2">
      <c r="A113" s="202">
        <v>1310</v>
      </c>
      <c r="B113" s="184" t="s">
        <v>191</v>
      </c>
      <c r="C113" s="123"/>
      <c r="D113" s="362"/>
      <c r="E113" s="195"/>
      <c r="F113" s="149"/>
      <c r="G113" s="481"/>
      <c r="H113" s="482"/>
      <c r="I113" s="483"/>
      <c r="J113" s="484"/>
      <c r="K113" s="363">
        <f t="shared" si="25"/>
        <v>0</v>
      </c>
      <c r="L113" s="117">
        <f t="shared" si="26"/>
        <v>0</v>
      </c>
      <c r="M113" s="364">
        <f t="shared" si="27"/>
        <v>0</v>
      </c>
      <c r="N113" s="365">
        <f t="shared" si="28"/>
        <v>0</v>
      </c>
      <c r="O113" s="366">
        <f t="shared" si="29"/>
        <v>0</v>
      </c>
      <c r="P113" s="367"/>
      <c r="Q113" s="173">
        <f t="shared" si="30"/>
        <v>0</v>
      </c>
      <c r="R113" s="169"/>
    </row>
    <row r="114" spans="1:18" ht="19.149999999999999" hidden="1" customHeight="1" x14ac:dyDescent="0.2">
      <c r="A114" s="202">
        <v>1311</v>
      </c>
      <c r="B114" s="184" t="s">
        <v>192</v>
      </c>
      <c r="C114" s="123"/>
      <c r="D114" s="362"/>
      <c r="E114" s="195"/>
      <c r="F114" s="149"/>
      <c r="G114" s="481"/>
      <c r="H114" s="482"/>
      <c r="I114" s="483"/>
      <c r="J114" s="484"/>
      <c r="K114" s="363">
        <f t="shared" si="25"/>
        <v>0</v>
      </c>
      <c r="L114" s="117">
        <f t="shared" si="26"/>
        <v>0</v>
      </c>
      <c r="M114" s="364">
        <f t="shared" si="27"/>
        <v>0</v>
      </c>
      <c r="N114" s="365">
        <f t="shared" si="28"/>
        <v>0</v>
      </c>
      <c r="O114" s="366">
        <f t="shared" si="29"/>
        <v>0</v>
      </c>
      <c r="P114" s="367"/>
      <c r="Q114" s="173">
        <f t="shared" si="30"/>
        <v>0</v>
      </c>
      <c r="R114" s="169"/>
    </row>
    <row r="115" spans="1:18" ht="19.149999999999999" hidden="1" customHeight="1" x14ac:dyDescent="0.2">
      <c r="A115" s="202">
        <v>1311</v>
      </c>
      <c r="B115" s="184" t="s">
        <v>192</v>
      </c>
      <c r="C115" s="123"/>
      <c r="D115" s="362"/>
      <c r="E115" s="195"/>
      <c r="F115" s="149"/>
      <c r="G115" s="481"/>
      <c r="H115" s="482"/>
      <c r="I115" s="483"/>
      <c r="J115" s="484"/>
      <c r="K115" s="363">
        <f t="shared" si="25"/>
        <v>0</v>
      </c>
      <c r="L115" s="117">
        <f t="shared" si="26"/>
        <v>0</v>
      </c>
      <c r="M115" s="364">
        <f t="shared" si="27"/>
        <v>0</v>
      </c>
      <c r="N115" s="365">
        <f t="shared" si="28"/>
        <v>0</v>
      </c>
      <c r="O115" s="366">
        <f t="shared" si="29"/>
        <v>0</v>
      </c>
      <c r="P115" s="367"/>
      <c r="Q115" s="173">
        <f t="shared" si="30"/>
        <v>0</v>
      </c>
      <c r="R115" s="169"/>
    </row>
    <row r="116" spans="1:18" ht="19.149999999999999" hidden="1" customHeight="1" x14ac:dyDescent="0.2">
      <c r="A116" s="202">
        <v>1312</v>
      </c>
      <c r="B116" s="184" t="s">
        <v>193</v>
      </c>
      <c r="C116" s="123"/>
      <c r="D116" s="362"/>
      <c r="E116" s="195"/>
      <c r="F116" s="149"/>
      <c r="G116" s="481"/>
      <c r="H116" s="482"/>
      <c r="I116" s="483"/>
      <c r="J116" s="484"/>
      <c r="K116" s="363">
        <f t="shared" si="25"/>
        <v>0</v>
      </c>
      <c r="L116" s="117">
        <f t="shared" si="26"/>
        <v>0</v>
      </c>
      <c r="M116" s="364">
        <f t="shared" si="27"/>
        <v>0</v>
      </c>
      <c r="N116" s="365">
        <f t="shared" si="28"/>
        <v>0</v>
      </c>
      <c r="O116" s="366">
        <f t="shared" si="29"/>
        <v>0</v>
      </c>
      <c r="P116" s="367"/>
      <c r="Q116" s="173">
        <f t="shared" si="30"/>
        <v>0</v>
      </c>
      <c r="R116" s="169"/>
    </row>
    <row r="117" spans="1:18" ht="19.149999999999999" hidden="1" customHeight="1" x14ac:dyDescent="0.2">
      <c r="A117" s="202">
        <v>1314</v>
      </c>
      <c r="B117" s="184" t="s">
        <v>194</v>
      </c>
      <c r="C117" s="123"/>
      <c r="D117" s="362"/>
      <c r="E117" s="195"/>
      <c r="F117" s="149"/>
      <c r="G117" s="481"/>
      <c r="H117" s="482"/>
      <c r="I117" s="483"/>
      <c r="J117" s="484"/>
      <c r="K117" s="363">
        <f t="shared" si="25"/>
        <v>0</v>
      </c>
      <c r="L117" s="117">
        <f t="shared" si="26"/>
        <v>0</v>
      </c>
      <c r="M117" s="364">
        <f t="shared" si="27"/>
        <v>0</v>
      </c>
      <c r="N117" s="365">
        <f t="shared" si="28"/>
        <v>0</v>
      </c>
      <c r="O117" s="366">
        <f t="shared" si="29"/>
        <v>0</v>
      </c>
      <c r="P117" s="367"/>
      <c r="Q117" s="173">
        <f t="shared" si="30"/>
        <v>0</v>
      </c>
      <c r="R117" s="169"/>
    </row>
    <row r="118" spans="1:18" ht="19.149999999999999" hidden="1" customHeight="1" x14ac:dyDescent="0.2">
      <c r="A118" s="202">
        <v>1315</v>
      </c>
      <c r="B118" s="184" t="s">
        <v>195</v>
      </c>
      <c r="C118" s="123"/>
      <c r="D118" s="362"/>
      <c r="E118" s="195"/>
      <c r="F118" s="149"/>
      <c r="G118" s="481"/>
      <c r="H118" s="482"/>
      <c r="I118" s="483"/>
      <c r="J118" s="484"/>
      <c r="K118" s="363">
        <f t="shared" si="25"/>
        <v>0</v>
      </c>
      <c r="L118" s="117">
        <f t="shared" si="26"/>
        <v>0</v>
      </c>
      <c r="M118" s="364">
        <f t="shared" si="27"/>
        <v>0</v>
      </c>
      <c r="N118" s="365">
        <f t="shared" si="28"/>
        <v>0</v>
      </c>
      <c r="O118" s="366">
        <f t="shared" si="29"/>
        <v>0</v>
      </c>
      <c r="P118" s="367"/>
      <c r="Q118" s="173">
        <f t="shared" si="30"/>
        <v>0</v>
      </c>
      <c r="R118" s="169"/>
    </row>
    <row r="119" spans="1:18" ht="18" customHeight="1" x14ac:dyDescent="0.25">
      <c r="A119" s="214"/>
      <c r="B119" s="139" t="s">
        <v>196</v>
      </c>
      <c r="C119" s="215"/>
      <c r="D119" s="490"/>
      <c r="E119" s="491"/>
      <c r="F119" s="491"/>
      <c r="G119" s="492"/>
      <c r="H119" s="492"/>
      <c r="I119" s="492"/>
      <c r="J119" s="492"/>
      <c r="K119" s="493"/>
      <c r="L119" s="493"/>
      <c r="M119" s="494"/>
      <c r="N119" s="493"/>
      <c r="O119" s="495"/>
      <c r="P119" s="496"/>
      <c r="Q119" s="387"/>
      <c r="R119" s="79"/>
    </row>
    <row r="120" spans="1:18" s="170" customFormat="1" ht="18" customHeight="1" x14ac:dyDescent="0.2">
      <c r="A120" s="202" t="s">
        <v>439</v>
      </c>
      <c r="B120" s="184" t="s">
        <v>197</v>
      </c>
      <c r="C120" s="123"/>
      <c r="D120" s="362"/>
      <c r="E120" s="149"/>
      <c r="F120" s="149"/>
      <c r="G120" s="238"/>
      <c r="H120" s="238"/>
      <c r="I120" s="238"/>
      <c r="J120" s="238"/>
      <c r="K120" s="117"/>
      <c r="L120" s="117"/>
      <c r="M120" s="117"/>
      <c r="N120" s="117"/>
      <c r="O120" s="117"/>
      <c r="P120" s="117"/>
      <c r="Q120" s="173">
        <f>SUM(K120:P120)</f>
        <v>0</v>
      </c>
      <c r="R120" s="169"/>
    </row>
    <row r="121" spans="1:18" s="170" customFormat="1" ht="18" customHeight="1" x14ac:dyDescent="0.2">
      <c r="A121" s="202" t="s">
        <v>440</v>
      </c>
      <c r="B121" s="184" t="s">
        <v>256</v>
      </c>
      <c r="C121" s="123"/>
      <c r="D121" s="362"/>
      <c r="E121" s="149"/>
      <c r="F121" s="149"/>
      <c r="G121" s="238"/>
      <c r="H121" s="238"/>
      <c r="I121" s="238"/>
      <c r="J121" s="238"/>
      <c r="K121" s="176"/>
      <c r="L121" s="176"/>
      <c r="M121" s="179"/>
      <c r="N121" s="176"/>
      <c r="O121" s="176"/>
      <c r="P121" s="176"/>
      <c r="Q121" s="173">
        <f>SUM(K121:P121)</f>
        <v>0</v>
      </c>
      <c r="R121" s="169"/>
    </row>
    <row r="122" spans="1:18" s="170" customFormat="1" ht="18" hidden="1" customHeight="1" x14ac:dyDescent="0.2">
      <c r="A122" s="202">
        <v>1375</v>
      </c>
      <c r="B122" s="184" t="s">
        <v>198</v>
      </c>
      <c r="C122" s="123"/>
      <c r="D122" s="362"/>
      <c r="E122" s="149"/>
      <c r="F122" s="149"/>
      <c r="G122" s="238"/>
      <c r="H122" s="238"/>
      <c r="I122" s="238"/>
      <c r="J122" s="238"/>
      <c r="K122" s="176"/>
      <c r="L122" s="176"/>
      <c r="M122" s="179"/>
      <c r="N122" s="176"/>
      <c r="O122" s="176"/>
      <c r="P122" s="176"/>
      <c r="Q122" s="173">
        <f>SUM(K122:M122)</f>
        <v>0</v>
      </c>
      <c r="R122" s="169"/>
    </row>
    <row r="123" spans="1:18" s="170" customFormat="1" ht="18" customHeight="1" x14ac:dyDescent="0.2">
      <c r="A123" s="202" t="s">
        <v>441</v>
      </c>
      <c r="B123" s="184" t="s">
        <v>199</v>
      </c>
      <c r="C123" s="123"/>
      <c r="D123" s="362"/>
      <c r="E123" s="149"/>
      <c r="F123" s="149"/>
      <c r="G123" s="238"/>
      <c r="H123" s="238"/>
      <c r="I123" s="238"/>
      <c r="J123" s="238"/>
      <c r="K123" s="117"/>
      <c r="L123" s="117"/>
      <c r="M123" s="164"/>
      <c r="N123" s="117"/>
      <c r="O123" s="117"/>
      <c r="P123" s="117"/>
      <c r="Q123" s="173">
        <f>SUM(K123:P123)</f>
        <v>0</v>
      </c>
      <c r="R123" s="169"/>
    </row>
    <row r="124" spans="1:18" s="170" customFormat="1" ht="18" hidden="1" customHeight="1" x14ac:dyDescent="0.2">
      <c r="A124" s="202">
        <v>1450</v>
      </c>
      <c r="B124" s="184" t="s">
        <v>200</v>
      </c>
      <c r="C124" s="123"/>
      <c r="D124" s="362"/>
      <c r="E124" s="149"/>
      <c r="F124" s="149"/>
      <c r="G124" s="238"/>
      <c r="H124" s="238"/>
      <c r="I124" s="238"/>
      <c r="J124" s="238"/>
      <c r="K124" s="176"/>
      <c r="L124" s="176"/>
      <c r="M124" s="179"/>
      <c r="N124" s="176"/>
      <c r="O124" s="176"/>
      <c r="P124" s="176"/>
      <c r="Q124" s="173">
        <f t="shared" ref="Q124:Q140" si="31">SUM(K124:M124)</f>
        <v>0</v>
      </c>
      <c r="R124" s="169"/>
    </row>
    <row r="125" spans="1:18" s="170" customFormat="1" ht="18" hidden="1" customHeight="1" x14ac:dyDescent="0.2">
      <c r="A125" s="202">
        <v>1500</v>
      </c>
      <c r="B125" s="184" t="s">
        <v>201</v>
      </c>
      <c r="C125" s="123"/>
      <c r="D125" s="362"/>
      <c r="E125" s="149"/>
      <c r="F125" s="149"/>
      <c r="G125" s="238"/>
      <c r="H125" s="238"/>
      <c r="I125" s="238"/>
      <c r="J125" s="238"/>
      <c r="K125" s="117"/>
      <c r="L125" s="117"/>
      <c r="M125" s="164"/>
      <c r="N125" s="117"/>
      <c r="O125" s="117"/>
      <c r="P125" s="117"/>
      <c r="Q125" s="173">
        <f t="shared" si="31"/>
        <v>0</v>
      </c>
      <c r="R125" s="169"/>
    </row>
    <row r="126" spans="1:18" s="170" customFormat="1" ht="18" customHeight="1" x14ac:dyDescent="0.2">
      <c r="A126" s="202" t="s">
        <v>442</v>
      </c>
      <c r="B126" s="184" t="s">
        <v>202</v>
      </c>
      <c r="C126" s="123"/>
      <c r="D126" s="362"/>
      <c r="E126" s="149"/>
      <c r="F126" s="149"/>
      <c r="G126" s="238"/>
      <c r="H126" s="238"/>
      <c r="I126" s="238"/>
      <c r="J126" s="238"/>
      <c r="K126" s="176"/>
      <c r="L126" s="176"/>
      <c r="M126" s="179"/>
      <c r="N126" s="176"/>
      <c r="O126" s="176"/>
      <c r="P126" s="176"/>
      <c r="Q126" s="173">
        <f>SUM(K126:P126)</f>
        <v>0</v>
      </c>
      <c r="R126" s="169"/>
    </row>
    <row r="127" spans="1:18" s="170" customFormat="1" ht="18" hidden="1" customHeight="1" x14ac:dyDescent="0.2">
      <c r="A127" s="202">
        <v>1550</v>
      </c>
      <c r="B127" s="184" t="s">
        <v>203</v>
      </c>
      <c r="C127" s="123"/>
      <c r="D127" s="362">
        <v>5</v>
      </c>
      <c r="E127" s="149"/>
      <c r="F127" s="149"/>
      <c r="G127" s="238"/>
      <c r="H127" s="238"/>
      <c r="I127" s="238"/>
      <c r="J127" s="238"/>
      <c r="K127" s="176">
        <f t="shared" ref="K127:K132" si="32">E127*D127</f>
        <v>0</v>
      </c>
      <c r="L127" s="176">
        <f t="shared" ref="L127:L132" si="33">F127*D127</f>
        <v>0</v>
      </c>
      <c r="M127" s="179">
        <f t="shared" ref="M127:M132" si="34">G127*D127</f>
        <v>0</v>
      </c>
      <c r="N127" s="176">
        <f t="shared" ref="N127:N132" si="35">H127*D127</f>
        <v>0</v>
      </c>
      <c r="O127" s="176">
        <f t="shared" ref="O127:P132" si="36">I127*D127</f>
        <v>0</v>
      </c>
      <c r="P127" s="176">
        <f t="shared" si="36"/>
        <v>0</v>
      </c>
      <c r="Q127" s="173">
        <f t="shared" si="31"/>
        <v>0</v>
      </c>
      <c r="R127" s="169"/>
    </row>
    <row r="128" spans="1:18" s="170" customFormat="1" ht="18" customHeight="1" x14ac:dyDescent="0.2">
      <c r="A128" s="202" t="s">
        <v>443</v>
      </c>
      <c r="B128" s="184" t="s">
        <v>204</v>
      </c>
      <c r="C128" s="123"/>
      <c r="D128" s="362">
        <v>30</v>
      </c>
      <c r="E128" s="149"/>
      <c r="F128" s="149"/>
      <c r="G128" s="238"/>
      <c r="H128" s="238"/>
      <c r="I128" s="238"/>
      <c r="J128" s="238"/>
      <c r="K128" s="150">
        <f t="shared" si="32"/>
        <v>0</v>
      </c>
      <c r="L128" s="150">
        <f t="shared" si="33"/>
        <v>0</v>
      </c>
      <c r="M128" s="151">
        <f t="shared" si="34"/>
        <v>0</v>
      </c>
      <c r="N128" s="150">
        <f t="shared" si="35"/>
        <v>0</v>
      </c>
      <c r="O128" s="150">
        <f t="shared" si="36"/>
        <v>0</v>
      </c>
      <c r="P128" s="150">
        <f t="shared" si="36"/>
        <v>0</v>
      </c>
      <c r="Q128" s="173">
        <f>SUM(K128:P128)</f>
        <v>0</v>
      </c>
      <c r="R128" s="169"/>
    </row>
    <row r="129" spans="1:18" s="170" customFormat="1" ht="18" customHeight="1" x14ac:dyDescent="0.2">
      <c r="A129" s="202" t="s">
        <v>444</v>
      </c>
      <c r="B129" s="184" t="s">
        <v>396</v>
      </c>
      <c r="C129" s="123"/>
      <c r="D129" s="362">
        <v>30</v>
      </c>
      <c r="E129" s="149"/>
      <c r="F129" s="149"/>
      <c r="G129" s="238"/>
      <c r="H129" s="238"/>
      <c r="I129" s="238"/>
      <c r="J129" s="238"/>
      <c r="K129" s="150">
        <f t="shared" si="32"/>
        <v>0</v>
      </c>
      <c r="L129" s="150">
        <f t="shared" si="33"/>
        <v>0</v>
      </c>
      <c r="M129" s="151">
        <f t="shared" si="34"/>
        <v>0</v>
      </c>
      <c r="N129" s="150">
        <f t="shared" si="35"/>
        <v>0</v>
      </c>
      <c r="O129" s="150">
        <f t="shared" si="36"/>
        <v>0</v>
      </c>
      <c r="P129" s="150">
        <f t="shared" si="36"/>
        <v>0</v>
      </c>
      <c r="Q129" s="173">
        <f>SUM(K129:P129)</f>
        <v>0</v>
      </c>
      <c r="R129" s="169"/>
    </row>
    <row r="130" spans="1:18" s="170" customFormat="1" ht="18" hidden="1" customHeight="1" x14ac:dyDescent="0.2">
      <c r="A130" s="202">
        <v>1600</v>
      </c>
      <c r="B130" s="184" t="s">
        <v>205</v>
      </c>
      <c r="C130" s="123"/>
      <c r="D130" s="362">
        <v>25</v>
      </c>
      <c r="E130" s="149"/>
      <c r="F130" s="149"/>
      <c r="G130" s="238"/>
      <c r="H130" s="238"/>
      <c r="I130" s="238"/>
      <c r="J130" s="238"/>
      <c r="K130" s="150">
        <f t="shared" si="32"/>
        <v>0</v>
      </c>
      <c r="L130" s="150">
        <f t="shared" si="33"/>
        <v>0</v>
      </c>
      <c r="M130" s="151">
        <f t="shared" si="34"/>
        <v>0</v>
      </c>
      <c r="N130" s="150">
        <f t="shared" si="35"/>
        <v>0</v>
      </c>
      <c r="O130" s="150">
        <f t="shared" si="36"/>
        <v>0</v>
      </c>
      <c r="P130" s="150">
        <f t="shared" si="36"/>
        <v>0</v>
      </c>
      <c r="Q130" s="173">
        <f t="shared" si="31"/>
        <v>0</v>
      </c>
      <c r="R130" s="169"/>
    </row>
    <row r="131" spans="1:18" s="170" customFormat="1" ht="18" hidden="1" customHeight="1" x14ac:dyDescent="0.2">
      <c r="A131" s="202">
        <v>1625</v>
      </c>
      <c r="B131" s="184" t="s">
        <v>206</v>
      </c>
      <c r="C131" s="123"/>
      <c r="D131" s="362"/>
      <c r="E131" s="149"/>
      <c r="F131" s="149"/>
      <c r="G131" s="238"/>
      <c r="H131" s="238"/>
      <c r="I131" s="238"/>
      <c r="J131" s="238"/>
      <c r="K131" s="176">
        <f t="shared" si="32"/>
        <v>0</v>
      </c>
      <c r="L131" s="176">
        <f t="shared" si="33"/>
        <v>0</v>
      </c>
      <c r="M131" s="179">
        <f t="shared" si="34"/>
        <v>0</v>
      </c>
      <c r="N131" s="176">
        <f t="shared" si="35"/>
        <v>0</v>
      </c>
      <c r="O131" s="176">
        <f t="shared" si="36"/>
        <v>0</v>
      </c>
      <c r="P131" s="176">
        <f t="shared" si="36"/>
        <v>0</v>
      </c>
      <c r="Q131" s="173">
        <f t="shared" si="31"/>
        <v>0</v>
      </c>
      <c r="R131" s="169"/>
    </row>
    <row r="132" spans="1:18" s="170" customFormat="1" ht="18" hidden="1" customHeight="1" x14ac:dyDescent="0.2">
      <c r="A132" s="202">
        <v>1675</v>
      </c>
      <c r="B132" s="184" t="s">
        <v>207</v>
      </c>
      <c r="C132" s="123"/>
      <c r="D132" s="362"/>
      <c r="E132" s="149"/>
      <c r="F132" s="149"/>
      <c r="G132" s="238"/>
      <c r="H132" s="238"/>
      <c r="I132" s="238"/>
      <c r="J132" s="238"/>
      <c r="K132" s="176">
        <f t="shared" si="32"/>
        <v>0</v>
      </c>
      <c r="L132" s="176">
        <f t="shared" si="33"/>
        <v>0</v>
      </c>
      <c r="M132" s="179">
        <f t="shared" si="34"/>
        <v>0</v>
      </c>
      <c r="N132" s="176">
        <f t="shared" si="35"/>
        <v>0</v>
      </c>
      <c r="O132" s="176">
        <f t="shared" si="36"/>
        <v>0</v>
      </c>
      <c r="P132" s="176">
        <f t="shared" si="36"/>
        <v>0</v>
      </c>
      <c r="Q132" s="173">
        <f t="shared" si="31"/>
        <v>0</v>
      </c>
      <c r="R132" s="169"/>
    </row>
    <row r="133" spans="1:18" s="170" customFormat="1" ht="18" customHeight="1" x14ac:dyDescent="0.2">
      <c r="A133" s="202" t="s">
        <v>445</v>
      </c>
      <c r="B133" s="184" t="s">
        <v>208</v>
      </c>
      <c r="C133" s="123"/>
      <c r="D133" s="362"/>
      <c r="E133" s="149"/>
      <c r="F133" s="149"/>
      <c r="G133" s="238"/>
      <c r="H133" s="238"/>
      <c r="I133" s="238"/>
      <c r="J133" s="238"/>
      <c r="K133" s="117"/>
      <c r="L133" s="117"/>
      <c r="M133" s="164"/>
      <c r="N133" s="117"/>
      <c r="O133" s="117"/>
      <c r="P133" s="117"/>
      <c r="Q133" s="173">
        <f>SUM(K133:P133)</f>
        <v>0</v>
      </c>
      <c r="R133" s="169"/>
    </row>
    <row r="134" spans="1:18" s="170" customFormat="1" ht="18" customHeight="1" x14ac:dyDescent="0.2">
      <c r="A134" s="202" t="s">
        <v>446</v>
      </c>
      <c r="B134" s="184" t="s">
        <v>39</v>
      </c>
      <c r="C134" s="123"/>
      <c r="D134" s="362"/>
      <c r="E134" s="149"/>
      <c r="F134" s="149"/>
      <c r="G134" s="238"/>
      <c r="H134" s="238" t="s">
        <v>93</v>
      </c>
      <c r="I134" s="238"/>
      <c r="J134" s="238"/>
      <c r="K134" s="117"/>
      <c r="L134" s="117"/>
      <c r="M134" s="164"/>
      <c r="N134" s="117"/>
      <c r="O134" s="117"/>
      <c r="P134" s="117"/>
      <c r="Q134" s="173">
        <f>SUM(K134:P134)</f>
        <v>0</v>
      </c>
      <c r="R134" s="169"/>
    </row>
    <row r="135" spans="1:18" s="170" customFormat="1" ht="18" hidden="1" customHeight="1" x14ac:dyDescent="0.2">
      <c r="A135" s="202"/>
      <c r="B135" s="184" t="s">
        <v>209</v>
      </c>
      <c r="C135" s="123"/>
      <c r="D135" s="362"/>
      <c r="E135" s="149"/>
      <c r="F135" s="149"/>
      <c r="G135" s="238"/>
      <c r="H135" s="238"/>
      <c r="I135" s="238"/>
      <c r="J135" s="238"/>
      <c r="K135" s="176"/>
      <c r="L135" s="176"/>
      <c r="M135" s="179"/>
      <c r="N135" s="176"/>
      <c r="O135" s="176"/>
      <c r="P135" s="176"/>
      <c r="Q135" s="173">
        <f t="shared" si="31"/>
        <v>0</v>
      </c>
      <c r="R135" s="169"/>
    </row>
    <row r="136" spans="1:18" s="170" customFormat="1" ht="18" hidden="1" customHeight="1" x14ac:dyDescent="0.2">
      <c r="A136" s="202"/>
      <c r="B136" s="184" t="s">
        <v>156</v>
      </c>
      <c r="C136" s="123"/>
      <c r="D136" s="362">
        <v>1.25</v>
      </c>
      <c r="E136" s="149"/>
      <c r="F136" s="149"/>
      <c r="G136" s="238"/>
      <c r="H136" s="238"/>
      <c r="I136" s="238"/>
      <c r="J136" s="238"/>
      <c r="K136" s="176"/>
      <c r="L136" s="176"/>
      <c r="M136" s="179"/>
      <c r="N136" s="176"/>
      <c r="O136" s="176"/>
      <c r="P136" s="176"/>
      <c r="Q136" s="173">
        <f t="shared" si="31"/>
        <v>0</v>
      </c>
      <c r="R136" s="169"/>
    </row>
    <row r="137" spans="1:18" s="170" customFormat="1" ht="18" customHeight="1" x14ac:dyDescent="0.2">
      <c r="A137" s="202"/>
      <c r="B137" s="184" t="s">
        <v>210</v>
      </c>
      <c r="C137" s="123"/>
      <c r="D137" s="362"/>
      <c r="E137" s="149"/>
      <c r="F137" s="149"/>
      <c r="G137" s="238"/>
      <c r="H137" s="238"/>
      <c r="I137" s="238"/>
      <c r="J137" s="238"/>
      <c r="K137" s="117"/>
      <c r="L137" s="117"/>
      <c r="M137" s="164"/>
      <c r="N137" s="117"/>
      <c r="O137" s="117"/>
      <c r="P137" s="117"/>
      <c r="Q137" s="173">
        <f>SUM(K137:P137)</f>
        <v>0</v>
      </c>
      <c r="R137" s="169"/>
    </row>
    <row r="138" spans="1:18" s="170" customFormat="1" ht="18" hidden="1" customHeight="1" x14ac:dyDescent="0.2">
      <c r="A138" s="202"/>
      <c r="B138" s="184" t="s">
        <v>211</v>
      </c>
      <c r="C138" s="123"/>
      <c r="D138" s="362"/>
      <c r="E138" s="195"/>
      <c r="F138" s="149"/>
      <c r="G138" s="481"/>
      <c r="H138" s="482"/>
      <c r="I138" s="483"/>
      <c r="J138" s="484"/>
      <c r="K138" s="363">
        <f>E138*D138</f>
        <v>0</v>
      </c>
      <c r="L138" s="117">
        <f>F138*D138</f>
        <v>0</v>
      </c>
      <c r="M138" s="364">
        <f>G138*D138</f>
        <v>0</v>
      </c>
      <c r="N138" s="365">
        <f>H138*D138</f>
        <v>0</v>
      </c>
      <c r="O138" s="366">
        <f>I138*D138</f>
        <v>0</v>
      </c>
      <c r="P138" s="367"/>
      <c r="Q138" s="173">
        <f t="shared" si="31"/>
        <v>0</v>
      </c>
      <c r="R138" s="169"/>
    </row>
    <row r="139" spans="1:18" s="170" customFormat="1" ht="18" hidden="1" customHeight="1" x14ac:dyDescent="0.2">
      <c r="A139" s="202"/>
      <c r="B139" s="184" t="s">
        <v>212</v>
      </c>
      <c r="C139" s="123"/>
      <c r="D139" s="362"/>
      <c r="E139" s="195"/>
      <c r="F139" s="149"/>
      <c r="G139" s="481"/>
      <c r="H139" s="482"/>
      <c r="I139" s="483"/>
      <c r="J139" s="484"/>
      <c r="K139" s="363">
        <f>E139*D139</f>
        <v>0</v>
      </c>
      <c r="L139" s="117">
        <f>F139*D139</f>
        <v>0</v>
      </c>
      <c r="M139" s="364">
        <f>G139*D139</f>
        <v>0</v>
      </c>
      <c r="N139" s="365">
        <f>H139*D139</f>
        <v>0</v>
      </c>
      <c r="O139" s="366">
        <f>I139*D139</f>
        <v>0</v>
      </c>
      <c r="P139" s="367"/>
      <c r="Q139" s="173">
        <f t="shared" si="31"/>
        <v>0</v>
      </c>
      <c r="R139" s="169"/>
    </row>
    <row r="140" spans="1:18" s="170" customFormat="1" ht="18" hidden="1" customHeight="1" x14ac:dyDescent="0.2">
      <c r="A140" s="202"/>
      <c r="B140" s="184" t="s">
        <v>345</v>
      </c>
      <c r="C140" s="123"/>
      <c r="D140" s="362"/>
      <c r="E140" s="195"/>
      <c r="F140" s="149"/>
      <c r="G140" s="481"/>
      <c r="H140" s="482"/>
      <c r="I140" s="483"/>
      <c r="J140" s="484"/>
      <c r="K140" s="363">
        <f>E140*D140</f>
        <v>0</v>
      </c>
      <c r="L140" s="117">
        <f>F140*D140</f>
        <v>0</v>
      </c>
      <c r="M140" s="364">
        <f>G140*D140</f>
        <v>0</v>
      </c>
      <c r="N140" s="365">
        <f>H140*D140</f>
        <v>0</v>
      </c>
      <c r="O140" s="366">
        <f>I140*D140</f>
        <v>0</v>
      </c>
      <c r="P140" s="367"/>
      <c r="Q140" s="173">
        <f t="shared" si="31"/>
        <v>0</v>
      </c>
      <c r="R140" s="169"/>
    </row>
    <row r="141" spans="1:18" ht="18" customHeight="1" x14ac:dyDescent="0.25">
      <c r="A141" s="214"/>
      <c r="B141" s="139" t="s">
        <v>241</v>
      </c>
      <c r="C141" s="215"/>
      <c r="D141" s="215"/>
      <c r="E141" s="217"/>
      <c r="F141" s="217"/>
      <c r="G141" s="143"/>
      <c r="H141" s="143"/>
      <c r="I141" s="143"/>
      <c r="J141" s="143"/>
      <c r="K141" s="367"/>
      <c r="L141" s="367"/>
      <c r="M141" s="380"/>
      <c r="N141" s="367"/>
      <c r="O141" s="381"/>
      <c r="P141" s="382"/>
      <c r="Q141" s="387"/>
      <c r="R141" s="79"/>
    </row>
    <row r="142" spans="1:18" s="170" customFormat="1" ht="18" hidden="1" customHeight="1" x14ac:dyDescent="0.2">
      <c r="A142" s="202" t="s">
        <v>213</v>
      </c>
      <c r="B142" s="184" t="s">
        <v>214</v>
      </c>
      <c r="C142" s="123"/>
      <c r="D142" s="362"/>
      <c r="E142" s="195"/>
      <c r="F142" s="149"/>
      <c r="G142" s="481"/>
      <c r="H142" s="482"/>
      <c r="I142" s="483"/>
      <c r="J142" s="484"/>
      <c r="K142" s="363">
        <f t="shared" ref="K142:K147" si="37">E142*D142</f>
        <v>0</v>
      </c>
      <c r="L142" s="117">
        <f t="shared" ref="L142:L147" si="38">F142*D142</f>
        <v>0</v>
      </c>
      <c r="M142" s="364">
        <f t="shared" ref="M142:M147" si="39">G142*D142</f>
        <v>0</v>
      </c>
      <c r="N142" s="365">
        <f t="shared" ref="N142:N147" si="40">H142*D142</f>
        <v>0</v>
      </c>
      <c r="O142" s="366">
        <f t="shared" ref="O142:O147" si="41">I142*D142</f>
        <v>0</v>
      </c>
      <c r="P142" s="367"/>
      <c r="Q142" s="173">
        <f t="shared" ref="Q142:Q157" si="42">SUM(K142:M142)</f>
        <v>0</v>
      </c>
      <c r="R142" s="169"/>
    </row>
    <row r="143" spans="1:18" s="170" customFormat="1" ht="18" hidden="1" customHeight="1" x14ac:dyDescent="0.2">
      <c r="A143" s="202" t="s">
        <v>213</v>
      </c>
      <c r="B143" s="184" t="s">
        <v>215</v>
      </c>
      <c r="C143" s="123"/>
      <c r="D143" s="362"/>
      <c r="E143" s="195"/>
      <c r="F143" s="149"/>
      <c r="G143" s="481"/>
      <c r="H143" s="482"/>
      <c r="I143" s="483"/>
      <c r="J143" s="484"/>
      <c r="K143" s="363">
        <f t="shared" si="37"/>
        <v>0</v>
      </c>
      <c r="L143" s="117">
        <f t="shared" si="38"/>
        <v>0</v>
      </c>
      <c r="M143" s="364">
        <f t="shared" si="39"/>
        <v>0</v>
      </c>
      <c r="N143" s="365">
        <f t="shared" si="40"/>
        <v>0</v>
      </c>
      <c r="O143" s="366">
        <f t="shared" si="41"/>
        <v>0</v>
      </c>
      <c r="P143" s="367"/>
      <c r="Q143" s="173">
        <f t="shared" si="42"/>
        <v>0</v>
      </c>
      <c r="R143" s="169"/>
    </row>
    <row r="144" spans="1:18" s="170" customFormat="1" ht="18" hidden="1" customHeight="1" x14ac:dyDescent="0.2">
      <c r="A144" s="202" t="s">
        <v>213</v>
      </c>
      <c r="B144" s="184" t="s">
        <v>216</v>
      </c>
      <c r="C144" s="123"/>
      <c r="D144" s="362"/>
      <c r="E144" s="195"/>
      <c r="F144" s="149"/>
      <c r="G144" s="481"/>
      <c r="H144" s="482"/>
      <c r="I144" s="483"/>
      <c r="J144" s="484"/>
      <c r="K144" s="363">
        <f t="shared" si="37"/>
        <v>0</v>
      </c>
      <c r="L144" s="117">
        <f t="shared" si="38"/>
        <v>0</v>
      </c>
      <c r="M144" s="364">
        <f t="shared" si="39"/>
        <v>0</v>
      </c>
      <c r="N144" s="365">
        <f t="shared" si="40"/>
        <v>0</v>
      </c>
      <c r="O144" s="366">
        <f t="shared" si="41"/>
        <v>0</v>
      </c>
      <c r="P144" s="367"/>
      <c r="Q144" s="173">
        <f t="shared" si="42"/>
        <v>0</v>
      </c>
      <c r="R144" s="169"/>
    </row>
    <row r="145" spans="1:19" s="170" customFormat="1" ht="18" hidden="1" customHeight="1" x14ac:dyDescent="0.2">
      <c r="A145" s="202" t="s">
        <v>213</v>
      </c>
      <c r="B145" s="184" t="s">
        <v>217</v>
      </c>
      <c r="C145" s="123"/>
      <c r="D145" s="362"/>
      <c r="E145" s="195"/>
      <c r="F145" s="149"/>
      <c r="G145" s="481"/>
      <c r="H145" s="482"/>
      <c r="I145" s="483"/>
      <c r="J145" s="484"/>
      <c r="K145" s="363">
        <f t="shared" si="37"/>
        <v>0</v>
      </c>
      <c r="L145" s="117">
        <f t="shared" si="38"/>
        <v>0</v>
      </c>
      <c r="M145" s="364">
        <f t="shared" si="39"/>
        <v>0</v>
      </c>
      <c r="N145" s="365">
        <f t="shared" si="40"/>
        <v>0</v>
      </c>
      <c r="O145" s="366">
        <f t="shared" si="41"/>
        <v>0</v>
      </c>
      <c r="P145" s="367"/>
      <c r="Q145" s="173">
        <f t="shared" si="42"/>
        <v>0</v>
      </c>
      <c r="R145" s="169"/>
    </row>
    <row r="146" spans="1:19" s="170" customFormat="1" ht="18" hidden="1" customHeight="1" x14ac:dyDescent="0.2">
      <c r="A146" s="202" t="s">
        <v>213</v>
      </c>
      <c r="B146" s="184" t="s">
        <v>218</v>
      </c>
      <c r="C146" s="123"/>
      <c r="D146" s="362"/>
      <c r="E146" s="195"/>
      <c r="F146" s="149"/>
      <c r="G146" s="481"/>
      <c r="H146" s="482"/>
      <c r="I146" s="483"/>
      <c r="J146" s="484"/>
      <c r="K146" s="363">
        <f t="shared" si="37"/>
        <v>0</v>
      </c>
      <c r="L146" s="117">
        <f t="shared" si="38"/>
        <v>0</v>
      </c>
      <c r="M146" s="364">
        <f t="shared" si="39"/>
        <v>0</v>
      </c>
      <c r="N146" s="365">
        <f t="shared" si="40"/>
        <v>0</v>
      </c>
      <c r="O146" s="366">
        <f t="shared" si="41"/>
        <v>0</v>
      </c>
      <c r="P146" s="367"/>
      <c r="Q146" s="173">
        <f t="shared" si="42"/>
        <v>0</v>
      </c>
      <c r="R146" s="169"/>
    </row>
    <row r="147" spans="1:19" s="170" customFormat="1" ht="18" hidden="1" customHeight="1" x14ac:dyDescent="0.2">
      <c r="A147" s="202" t="s">
        <v>213</v>
      </c>
      <c r="B147" s="184" t="s">
        <v>219</v>
      </c>
      <c r="C147" s="123"/>
      <c r="D147" s="362"/>
      <c r="E147" s="195"/>
      <c r="F147" s="149"/>
      <c r="G147" s="481"/>
      <c r="H147" s="482"/>
      <c r="I147" s="483"/>
      <c r="J147" s="484"/>
      <c r="K147" s="363">
        <f t="shared" si="37"/>
        <v>0</v>
      </c>
      <c r="L147" s="117">
        <f t="shared" si="38"/>
        <v>0</v>
      </c>
      <c r="M147" s="364">
        <f t="shared" si="39"/>
        <v>0</v>
      </c>
      <c r="N147" s="365">
        <f t="shared" si="40"/>
        <v>0</v>
      </c>
      <c r="O147" s="366">
        <f t="shared" si="41"/>
        <v>0</v>
      </c>
      <c r="P147" s="367"/>
      <c r="Q147" s="173">
        <f t="shared" si="42"/>
        <v>0</v>
      </c>
      <c r="R147" s="169"/>
    </row>
    <row r="148" spans="1:19" s="170" customFormat="1" ht="18" customHeight="1" x14ac:dyDescent="0.2">
      <c r="A148" s="202" t="s">
        <v>52</v>
      </c>
      <c r="B148" s="184" t="s">
        <v>346</v>
      </c>
      <c r="C148" s="123"/>
      <c r="D148" s="362"/>
      <c r="E148" s="149"/>
      <c r="F148" s="149"/>
      <c r="G148" s="238"/>
      <c r="H148" s="238"/>
      <c r="I148" s="238"/>
      <c r="J148" s="238"/>
      <c r="K148" s="176">
        <f t="shared" ref="K148:P148" si="43">SUM(K$17:K$31)*0%</f>
        <v>0</v>
      </c>
      <c r="L148" s="176">
        <f t="shared" si="43"/>
        <v>0</v>
      </c>
      <c r="M148" s="176">
        <f t="shared" si="43"/>
        <v>0</v>
      </c>
      <c r="N148" s="176">
        <f t="shared" si="43"/>
        <v>0</v>
      </c>
      <c r="O148" s="176">
        <f t="shared" si="43"/>
        <v>0</v>
      </c>
      <c r="P148" s="176">
        <f t="shared" si="43"/>
        <v>0</v>
      </c>
      <c r="Q148" s="173">
        <f>SUM(K148:P148)+($Q$171*0%)</f>
        <v>0</v>
      </c>
      <c r="R148" s="169"/>
    </row>
    <row r="149" spans="1:19" s="170" customFormat="1" ht="18" customHeight="1" x14ac:dyDescent="0.2">
      <c r="A149" s="202">
        <v>9945</v>
      </c>
      <c r="B149" s="184" t="s">
        <v>100</v>
      </c>
      <c r="C149" s="123"/>
      <c r="D149" s="362"/>
      <c r="E149" s="149"/>
      <c r="F149" s="149"/>
      <c r="G149" s="238"/>
      <c r="H149" s="238"/>
      <c r="I149" s="238"/>
      <c r="J149" s="238"/>
      <c r="K149" s="117"/>
      <c r="L149" s="117"/>
      <c r="M149" s="164"/>
      <c r="N149" s="117"/>
      <c r="O149" s="117"/>
      <c r="P149" s="117"/>
      <c r="Q149" s="173">
        <f>SUM(K149:P149)</f>
        <v>0</v>
      </c>
      <c r="R149" s="169"/>
    </row>
    <row r="150" spans="1:19" s="170" customFormat="1" ht="18" hidden="1" customHeight="1" x14ac:dyDescent="0.2">
      <c r="A150" s="202" t="s">
        <v>221</v>
      </c>
      <c r="B150" s="184" t="s">
        <v>222</v>
      </c>
      <c r="C150" s="123"/>
      <c r="D150" s="362"/>
      <c r="E150" s="149"/>
      <c r="F150" s="149"/>
      <c r="G150" s="238"/>
      <c r="H150" s="238"/>
      <c r="I150" s="238"/>
      <c r="J150" s="238"/>
      <c r="K150" s="176"/>
      <c r="L150" s="176"/>
      <c r="M150" s="164"/>
      <c r="N150" s="176"/>
      <c r="O150" s="176"/>
      <c r="P150" s="176"/>
      <c r="Q150" s="173">
        <f t="shared" si="42"/>
        <v>0</v>
      </c>
      <c r="R150" s="169"/>
    </row>
    <row r="151" spans="1:19" s="170" customFormat="1" ht="18" hidden="1" customHeight="1" x14ac:dyDescent="0.2">
      <c r="A151" s="202" t="s">
        <v>223</v>
      </c>
      <c r="B151" s="184" t="s">
        <v>224</v>
      </c>
      <c r="C151" s="123"/>
      <c r="D151" s="362"/>
      <c r="E151" s="149"/>
      <c r="F151" s="149"/>
      <c r="G151" s="238"/>
      <c r="H151" s="238"/>
      <c r="I151" s="238"/>
      <c r="J151" s="238"/>
      <c r="K151" s="176"/>
      <c r="L151" s="176"/>
      <c r="M151" s="164"/>
      <c r="N151" s="176"/>
      <c r="O151" s="176"/>
      <c r="P151" s="176"/>
      <c r="Q151" s="173">
        <f t="shared" si="42"/>
        <v>0</v>
      </c>
      <c r="R151" s="169"/>
    </row>
    <row r="152" spans="1:19" s="170" customFormat="1" ht="18" hidden="1" customHeight="1" x14ac:dyDescent="0.2">
      <c r="A152" s="202"/>
      <c r="B152" s="184" t="s">
        <v>225</v>
      </c>
      <c r="C152" s="123"/>
      <c r="D152" s="362"/>
      <c r="E152" s="149"/>
      <c r="F152" s="149"/>
      <c r="G152" s="238"/>
      <c r="H152" s="238"/>
      <c r="I152" s="238"/>
      <c r="J152" s="238"/>
      <c r="K152" s="176"/>
      <c r="L152" s="176"/>
      <c r="M152" s="164"/>
      <c r="N152" s="176"/>
      <c r="O152" s="176"/>
      <c r="P152" s="176"/>
      <c r="Q152" s="173">
        <f t="shared" si="42"/>
        <v>0</v>
      </c>
      <c r="R152" s="169"/>
    </row>
    <row r="153" spans="1:19" ht="18.600000000000001" customHeight="1" x14ac:dyDescent="0.2">
      <c r="A153" s="202">
        <v>8525</v>
      </c>
      <c r="B153" s="184" t="s">
        <v>249</v>
      </c>
      <c r="C153" s="123"/>
      <c r="D153" s="362"/>
      <c r="E153" s="149"/>
      <c r="F153" s="149"/>
      <c r="G153" s="238"/>
      <c r="H153" s="238"/>
      <c r="I153" s="238"/>
      <c r="J153" s="238"/>
      <c r="K153" s="117"/>
      <c r="L153" s="117"/>
      <c r="M153" s="164"/>
      <c r="N153" s="117"/>
      <c r="O153" s="117"/>
      <c r="P153" s="117"/>
      <c r="Q153" s="173">
        <f>SUM(K153:P153)</f>
        <v>0</v>
      </c>
      <c r="R153" s="79"/>
    </row>
    <row r="154" spans="1:19" ht="18.600000000000001" customHeight="1" x14ac:dyDescent="0.2">
      <c r="A154" s="202">
        <v>9580</v>
      </c>
      <c r="B154" s="184" t="s">
        <v>248</v>
      </c>
      <c r="C154" s="225"/>
      <c r="D154" s="388"/>
      <c r="E154" s="390"/>
      <c r="F154" s="390"/>
      <c r="G154" s="238"/>
      <c r="H154" s="238"/>
      <c r="I154" s="238"/>
      <c r="J154" s="238"/>
      <c r="K154" s="176">
        <f t="shared" ref="K154:P154" si="44">SUM(K$17:K$31)*15%</f>
        <v>168.15</v>
      </c>
      <c r="L154" s="176">
        <f t="shared" si="44"/>
        <v>0</v>
      </c>
      <c r="M154" s="176">
        <f t="shared" si="44"/>
        <v>0</v>
      </c>
      <c r="N154" s="176">
        <f t="shared" si="44"/>
        <v>0</v>
      </c>
      <c r="O154" s="176">
        <f t="shared" si="44"/>
        <v>0</v>
      </c>
      <c r="P154" s="176">
        <f t="shared" si="44"/>
        <v>0</v>
      </c>
      <c r="Q154" s="173">
        <f>SUM(K154:P154)+($Q$171*15%)</f>
        <v>168.15</v>
      </c>
      <c r="R154" s="79"/>
    </row>
    <row r="155" spans="1:19" ht="18.600000000000001" customHeight="1" x14ac:dyDescent="0.2">
      <c r="A155" s="189">
        <v>9970</v>
      </c>
      <c r="B155" s="184" t="s">
        <v>331</v>
      </c>
      <c r="C155" s="226"/>
      <c r="D155" s="391"/>
      <c r="E155" s="228"/>
      <c r="F155" s="229"/>
      <c r="G155" s="116"/>
      <c r="H155" s="116"/>
      <c r="I155" s="116"/>
      <c r="J155" s="116"/>
      <c r="K155" s="117"/>
      <c r="L155" s="117"/>
      <c r="M155" s="164"/>
      <c r="N155" s="117"/>
      <c r="O155" s="117"/>
      <c r="P155" s="117"/>
      <c r="Q155" s="173">
        <f>SUM(K155:P155)</f>
        <v>0</v>
      </c>
      <c r="R155" s="79"/>
    </row>
    <row r="156" spans="1:19" s="230" customFormat="1" ht="18" customHeight="1" x14ac:dyDescent="0.2">
      <c r="A156" s="189">
        <v>9970</v>
      </c>
      <c r="B156" s="184" t="s">
        <v>332</v>
      </c>
      <c r="C156" s="226"/>
      <c r="D156" s="391"/>
      <c r="E156" s="228"/>
      <c r="F156" s="229"/>
      <c r="G156" s="116"/>
      <c r="H156" s="116"/>
      <c r="I156" s="116"/>
      <c r="J156" s="116"/>
      <c r="K156" s="117"/>
      <c r="L156" s="117"/>
      <c r="M156" s="164"/>
      <c r="N156" s="117"/>
      <c r="O156" s="117"/>
      <c r="P156" s="117"/>
      <c r="Q156" s="173">
        <f>SUM(K156:P156)</f>
        <v>0</v>
      </c>
    </row>
    <row r="157" spans="1:19" s="230" customFormat="1" ht="18" hidden="1" customHeight="1" x14ac:dyDescent="0.2">
      <c r="A157" s="189">
        <v>9970</v>
      </c>
      <c r="B157" s="184" t="s">
        <v>333</v>
      </c>
      <c r="C157" s="226"/>
      <c r="D157" s="391"/>
      <c r="E157" s="228"/>
      <c r="F157" s="229"/>
      <c r="G157" s="116"/>
      <c r="H157" s="116"/>
      <c r="I157" s="116"/>
      <c r="J157" s="116"/>
      <c r="K157" s="117"/>
      <c r="L157" s="117"/>
      <c r="M157" s="164"/>
      <c r="N157" s="117"/>
      <c r="O157" s="117"/>
      <c r="P157" s="117"/>
      <c r="Q157" s="173">
        <f t="shared" si="42"/>
        <v>0</v>
      </c>
    </row>
    <row r="158" spans="1:19" s="230" customFormat="1" ht="18" customHeight="1" x14ac:dyDescent="0.2">
      <c r="A158" s="189">
        <v>9970</v>
      </c>
      <c r="B158" s="184" t="s">
        <v>334</v>
      </c>
      <c r="C158" s="231"/>
      <c r="D158" s="392"/>
      <c r="E158" s="233"/>
      <c r="F158" s="229"/>
      <c r="G158" s="116"/>
      <c r="H158" s="116"/>
      <c r="I158" s="116"/>
      <c r="J158" s="116"/>
      <c r="K158" s="117"/>
      <c r="L158" s="117"/>
      <c r="M158" s="164"/>
      <c r="N158" s="117"/>
      <c r="O158" s="117"/>
      <c r="P158" s="117"/>
      <c r="Q158" s="173">
        <f>SUM(K158:P158)</f>
        <v>0</v>
      </c>
      <c r="S158" s="393" t="s">
        <v>75</v>
      </c>
    </row>
    <row r="159" spans="1:19" s="230" customFormat="1" ht="18" customHeight="1" x14ac:dyDescent="0.2">
      <c r="A159" s="189">
        <v>9970</v>
      </c>
      <c r="B159" s="184" t="s">
        <v>335</v>
      </c>
      <c r="C159" s="231"/>
      <c r="D159" s="392"/>
      <c r="E159" s="233"/>
      <c r="F159" s="229"/>
      <c r="G159" s="116"/>
      <c r="H159" s="116"/>
      <c r="I159" s="116"/>
      <c r="J159" s="116"/>
      <c r="K159" s="117"/>
      <c r="L159" s="117"/>
      <c r="M159" s="164"/>
      <c r="N159" s="117"/>
      <c r="O159" s="117"/>
      <c r="P159" s="117"/>
      <c r="Q159" s="173">
        <f>SUM(K159:P159)</f>
        <v>0</v>
      </c>
      <c r="S159" s="394">
        <f>SUM(M155:M159)</f>
        <v>0</v>
      </c>
    </row>
    <row r="160" spans="1:19" s="230" customFormat="1" ht="18" customHeight="1" x14ac:dyDescent="0.2">
      <c r="A160" s="189">
        <v>9930</v>
      </c>
      <c r="B160" s="184" t="s">
        <v>40</v>
      </c>
      <c r="C160" s="231"/>
      <c r="D160" s="395"/>
      <c r="E160" s="236"/>
      <c r="F160" s="237"/>
      <c r="G160" s="238"/>
      <c r="H160" s="238"/>
      <c r="I160" s="238"/>
      <c r="J160" s="238"/>
      <c r="K160" s="117"/>
      <c r="L160" s="117"/>
      <c r="M160" s="164"/>
      <c r="N160" s="117"/>
      <c r="O160" s="117"/>
      <c r="P160" s="117"/>
      <c r="Q160" s="173">
        <f>SUM(K160:P160)</f>
        <v>0</v>
      </c>
      <c r="S160" s="432"/>
    </row>
    <row r="161" spans="1:104" ht="18" customHeight="1" x14ac:dyDescent="0.2">
      <c r="A161" s="185"/>
      <c r="B161" s="240" t="s">
        <v>87</v>
      </c>
      <c r="C161" s="497"/>
      <c r="D161" s="215"/>
      <c r="E161" s="217"/>
      <c r="F161" s="217"/>
      <c r="G161" s="143"/>
      <c r="H161" s="143"/>
      <c r="I161" s="143"/>
      <c r="J161" s="143"/>
      <c r="K161" s="368"/>
      <c r="L161" s="368"/>
      <c r="M161" s="369"/>
      <c r="N161" s="368"/>
      <c r="O161" s="385"/>
      <c r="P161" s="386"/>
      <c r="Q161" s="387"/>
      <c r="R161" s="79"/>
    </row>
    <row r="162" spans="1:104" ht="18" customHeight="1" x14ac:dyDescent="0.2">
      <c r="A162" s="156"/>
      <c r="B162" s="157" t="s">
        <v>84</v>
      </c>
      <c r="C162" s="152"/>
      <c r="D162" s="362">
        <v>5</v>
      </c>
      <c r="E162" s="149"/>
      <c r="F162" s="149"/>
      <c r="G162" s="116"/>
      <c r="H162" s="116">
        <v>0</v>
      </c>
      <c r="I162" s="116">
        <v>0</v>
      </c>
      <c r="J162" s="116">
        <v>0</v>
      </c>
      <c r="K162" s="117">
        <f>SUM(E162*5)</f>
        <v>0</v>
      </c>
      <c r="L162" s="117">
        <f>SUM(F162*4)</f>
        <v>0</v>
      </c>
      <c r="M162" s="117">
        <f>SUM(G162*5)</f>
        <v>0</v>
      </c>
      <c r="N162" s="164">
        <v>0</v>
      </c>
      <c r="O162" s="164">
        <v>0</v>
      </c>
      <c r="P162" s="164">
        <v>0</v>
      </c>
      <c r="Q162" s="173">
        <f>SUM(K162:P162)</f>
        <v>0</v>
      </c>
      <c r="R162" s="79"/>
    </row>
    <row r="163" spans="1:104" ht="18" customHeight="1" x14ac:dyDescent="0.2">
      <c r="A163" s="242"/>
      <c r="B163" s="242" t="s">
        <v>84</v>
      </c>
      <c r="C163" s="244"/>
      <c r="D163" s="1018">
        <v>4</v>
      </c>
      <c r="E163" s="149"/>
      <c r="F163" s="149"/>
      <c r="G163" s="116"/>
      <c r="H163" s="116">
        <v>0</v>
      </c>
      <c r="I163" s="116">
        <v>0</v>
      </c>
      <c r="J163" s="116">
        <v>0</v>
      </c>
      <c r="K163" s="117">
        <f>SUM(E163*4)</f>
        <v>0</v>
      </c>
      <c r="L163" s="117">
        <f>SUM(F163*3)</f>
        <v>0</v>
      </c>
      <c r="M163" s="117">
        <f>SUM(G163*4)</f>
        <v>0</v>
      </c>
      <c r="N163" s="117">
        <f>SUM(H163*3)</f>
        <v>0</v>
      </c>
      <c r="O163" s="117">
        <f>SUM(I163*3)</f>
        <v>0</v>
      </c>
      <c r="P163" s="117">
        <f>SUM(J163*3)</f>
        <v>0</v>
      </c>
      <c r="Q163" s="173">
        <f>SUM(K163:P163)</f>
        <v>0</v>
      </c>
      <c r="R163" s="79"/>
    </row>
    <row r="164" spans="1:104" ht="18" customHeight="1" x14ac:dyDescent="0.2">
      <c r="A164" s="242"/>
      <c r="B164" s="243" t="s">
        <v>265</v>
      </c>
      <c r="C164" s="244"/>
      <c r="D164" s="266"/>
      <c r="E164" s="246"/>
      <c r="F164" s="247"/>
      <c r="G164" s="248"/>
      <c r="H164" s="249"/>
      <c r="I164" s="249"/>
      <c r="J164" s="250"/>
      <c r="K164" s="251">
        <f>SUM(K6:K163)-K148-K154</f>
        <v>1121</v>
      </c>
      <c r="L164" s="251">
        <f>SUM(L6:L162)-L148-L154</f>
        <v>0</v>
      </c>
      <c r="M164" s="251">
        <f>SUM(M6:M163)-M148-M154</f>
        <v>35</v>
      </c>
      <c r="N164" s="253">
        <f>SUM(N7:N160)</f>
        <v>0</v>
      </c>
      <c r="O164" s="252">
        <f>SUM(O7:O160)</f>
        <v>0</v>
      </c>
      <c r="P164" s="252">
        <f>SUM(P7:P160)</f>
        <v>0</v>
      </c>
      <c r="Q164" s="254">
        <f>SUM(Q7:Q160)-G183</f>
        <v>1156</v>
      </c>
      <c r="R164" s="255">
        <f>SUM(K164:P164)</f>
        <v>1156</v>
      </c>
    </row>
    <row r="165" spans="1:104" ht="18" customHeight="1" x14ac:dyDescent="0.2">
      <c r="A165" s="256"/>
      <c r="B165" s="257" t="s">
        <v>266</v>
      </c>
      <c r="C165" s="501"/>
      <c r="D165" s="258"/>
      <c r="E165" s="259"/>
      <c r="F165" s="260"/>
      <c r="G165" s="261"/>
      <c r="H165" s="262"/>
      <c r="I165" s="262"/>
      <c r="J165" s="262"/>
      <c r="K165" s="263" t="str">
        <f t="shared" ref="K165:P165" si="45">IF(K175+K174-K168&gt;0,K175+K174-K168,"")</f>
        <v/>
      </c>
      <c r="L165" s="263" t="str">
        <f t="shared" si="45"/>
        <v/>
      </c>
      <c r="M165" s="263" t="str">
        <f t="shared" si="45"/>
        <v/>
      </c>
      <c r="N165" s="263" t="str">
        <f t="shared" si="45"/>
        <v/>
      </c>
      <c r="O165" s="263" t="str">
        <f t="shared" si="45"/>
        <v/>
      </c>
      <c r="P165" s="263" t="str">
        <f t="shared" si="45"/>
        <v/>
      </c>
      <c r="Q165" s="264">
        <f>SUM(K165:P165)</f>
        <v>0</v>
      </c>
      <c r="R165" s="255"/>
    </row>
    <row r="166" spans="1:104" ht="18" customHeight="1" x14ac:dyDescent="0.2">
      <c r="A166" s="265"/>
      <c r="B166" s="266"/>
      <c r="C166" s="266"/>
      <c r="D166" s="266"/>
      <c r="E166" s="397"/>
      <c r="F166" s="268"/>
      <c r="G166" s="269"/>
      <c r="H166" s="270"/>
      <c r="I166" s="270"/>
      <c r="J166" s="270"/>
      <c r="K166" s="398"/>
      <c r="L166" s="399"/>
      <c r="M166" s="399"/>
      <c r="N166" s="400"/>
      <c r="O166" s="399"/>
      <c r="P166" s="399"/>
      <c r="Q166" s="401"/>
      <c r="R166" s="255"/>
    </row>
    <row r="167" spans="1:104" ht="18" customHeight="1" thickBot="1" x14ac:dyDescent="0.25">
      <c r="A167" s="265"/>
      <c r="B167" s="266"/>
      <c r="C167" s="266"/>
      <c r="D167" s="275"/>
      <c r="E167" s="397"/>
      <c r="F167" s="268"/>
      <c r="G167" s="269"/>
      <c r="H167" s="270"/>
      <c r="I167" s="270"/>
      <c r="J167" s="270"/>
      <c r="K167" s="398" t="s">
        <v>257</v>
      </c>
      <c r="L167" s="399" t="s">
        <v>262</v>
      </c>
      <c r="M167" s="399" t="s">
        <v>258</v>
      </c>
      <c r="N167" s="400" t="s">
        <v>259</v>
      </c>
      <c r="O167" s="399" t="s">
        <v>260</v>
      </c>
      <c r="P167" s="399" t="s">
        <v>261</v>
      </c>
      <c r="Q167" s="406" t="s">
        <v>263</v>
      </c>
      <c r="R167" s="255"/>
    </row>
    <row r="168" spans="1:104" ht="16.5" thickBot="1" x14ac:dyDescent="0.3">
      <c r="A168" s="276" t="s">
        <v>41</v>
      </c>
      <c r="B168" s="277"/>
      <c r="C168" s="277"/>
      <c r="D168" s="278"/>
      <c r="E168" s="279"/>
      <c r="F168" s="280" t="s">
        <v>93</v>
      </c>
      <c r="G168" s="281"/>
      <c r="H168" s="282" t="s">
        <v>64</v>
      </c>
      <c r="I168" s="283"/>
      <c r="J168" s="283"/>
      <c r="K168" s="434">
        <f t="shared" ref="K168:P168" si="46">K164</f>
        <v>1121</v>
      </c>
      <c r="L168" s="434">
        <f t="shared" si="46"/>
        <v>0</v>
      </c>
      <c r="M168" s="434">
        <f t="shared" si="46"/>
        <v>35</v>
      </c>
      <c r="N168" s="434">
        <f t="shared" si="46"/>
        <v>0</v>
      </c>
      <c r="O168" s="434">
        <f t="shared" si="46"/>
        <v>0</v>
      </c>
      <c r="P168" s="434">
        <f t="shared" si="46"/>
        <v>0</v>
      </c>
      <c r="Q168" s="406">
        <f>Q164+Q165+Q171</f>
        <v>1156</v>
      </c>
      <c r="T168" s="79"/>
    </row>
    <row r="169" spans="1:104" ht="15.75" x14ac:dyDescent="0.25">
      <c r="A169" s="155" t="s">
        <v>42</v>
      </c>
      <c r="B169" s="287"/>
      <c r="C169" s="287"/>
      <c r="D169" s="502"/>
      <c r="E169" s="289"/>
      <c r="F169" s="265"/>
      <c r="G169" s="290"/>
      <c r="H169" s="291" t="s">
        <v>271</v>
      </c>
      <c r="I169" s="292"/>
      <c r="J169" s="292"/>
      <c r="K169" s="436"/>
      <c r="L169" s="436"/>
      <c r="M169" s="436"/>
      <c r="N169" s="437"/>
      <c r="O169" s="437"/>
      <c r="P169" s="437"/>
      <c r="Q169" s="438">
        <f>SUM(K169:P169)</f>
        <v>0</v>
      </c>
      <c r="R169" s="296" t="str">
        <f>IF(Q169=(G180+G181),"","NOT BALANCED")</f>
        <v/>
      </c>
      <c r="T169" s="79"/>
    </row>
    <row r="170" spans="1:104" ht="15.75" x14ac:dyDescent="0.25">
      <c r="A170" s="297" t="s">
        <v>43</v>
      </c>
      <c r="B170" s="298"/>
      <c r="C170" s="298"/>
      <c r="D170" s="503"/>
      <c r="E170" s="289"/>
      <c r="F170" s="280"/>
      <c r="G170" s="281"/>
      <c r="H170" s="291" t="s">
        <v>270</v>
      </c>
      <c r="I170" s="292"/>
      <c r="J170" s="292"/>
      <c r="K170" s="436"/>
      <c r="L170" s="436"/>
      <c r="M170" s="436"/>
      <c r="N170" s="437"/>
      <c r="O170" s="437"/>
      <c r="P170" s="437"/>
      <c r="Q170" s="438">
        <f>SUM(K170:P170)</f>
        <v>0</v>
      </c>
      <c r="R170" s="296" t="str">
        <f>IF(Q170=G182,"","NOT BALANCED")</f>
        <v/>
      </c>
      <c r="T170" s="79"/>
    </row>
    <row r="171" spans="1:104" ht="15.75" x14ac:dyDescent="0.25">
      <c r="A171" s="297" t="s">
        <v>44</v>
      </c>
      <c r="B171" s="298"/>
      <c r="C171" s="298"/>
      <c r="D171" s="504"/>
      <c r="E171" s="289" t="s">
        <v>93</v>
      </c>
      <c r="F171" s="280"/>
      <c r="G171" s="281"/>
      <c r="H171" s="291" t="s">
        <v>86</v>
      </c>
      <c r="I171" s="292"/>
      <c r="J171" s="292"/>
      <c r="K171" s="440"/>
      <c r="L171" s="440"/>
      <c r="M171" s="440"/>
      <c r="N171" s="441"/>
      <c r="O171" s="441"/>
      <c r="P171" s="441"/>
      <c r="Q171" s="438">
        <f>G183</f>
        <v>0</v>
      </c>
      <c r="R171" s="296" t="str">
        <f>IF(Q171=G183,"","NOT BALANCED")</f>
        <v/>
      </c>
      <c r="T171" s="301"/>
      <c r="U171" s="302"/>
      <c r="V171" s="302"/>
      <c r="W171" s="302"/>
      <c r="X171" s="302"/>
      <c r="Y171" s="302"/>
      <c r="Z171" s="302"/>
      <c r="AA171" s="302"/>
      <c r="AB171" s="302"/>
      <c r="AC171" s="302"/>
      <c r="AD171" s="302"/>
      <c r="AE171" s="302"/>
      <c r="AF171" s="302"/>
      <c r="AG171" s="302"/>
      <c r="AH171" s="302"/>
      <c r="AI171" s="302"/>
      <c r="AJ171" s="302"/>
      <c r="AK171" s="302"/>
      <c r="AL171" s="302"/>
      <c r="AM171" s="302"/>
      <c r="AN171" s="302"/>
      <c r="AO171" s="302"/>
      <c r="AP171" s="302"/>
      <c r="AQ171" s="302"/>
      <c r="AR171" s="302"/>
      <c r="AS171" s="302"/>
      <c r="AT171" s="302"/>
      <c r="AU171" s="302"/>
      <c r="AV171" s="302"/>
      <c r="AW171" s="302"/>
      <c r="AX171" s="302"/>
      <c r="AY171" s="302"/>
      <c r="AZ171" s="302"/>
      <c r="BA171" s="302"/>
      <c r="BB171" s="302"/>
      <c r="BC171" s="302"/>
      <c r="BD171" s="302"/>
      <c r="BE171" s="302"/>
      <c r="BF171" s="302"/>
      <c r="BG171" s="302"/>
      <c r="BH171" s="302"/>
      <c r="BI171" s="302"/>
      <c r="BJ171" s="302"/>
      <c r="BK171" s="302"/>
      <c r="BL171" s="302"/>
      <c r="BM171" s="302"/>
      <c r="BN171" s="302"/>
      <c r="BO171" s="302"/>
      <c r="BP171" s="302"/>
      <c r="BQ171" s="302"/>
      <c r="BR171" s="302"/>
      <c r="BS171" s="302"/>
      <c r="BT171" s="302"/>
      <c r="BU171" s="302"/>
      <c r="BV171" s="302"/>
      <c r="BW171" s="302"/>
      <c r="BX171" s="302"/>
      <c r="BY171" s="302"/>
      <c r="BZ171" s="302"/>
      <c r="CA171" s="302"/>
      <c r="CB171" s="302"/>
      <c r="CC171" s="302"/>
      <c r="CD171" s="302"/>
      <c r="CE171" s="302"/>
      <c r="CF171" s="302"/>
      <c r="CG171" s="302"/>
      <c r="CH171" s="302"/>
      <c r="CI171" s="302"/>
      <c r="CJ171" s="302"/>
      <c r="CK171" s="302"/>
      <c r="CL171" s="302"/>
      <c r="CM171" s="302"/>
      <c r="CN171" s="302"/>
      <c r="CO171" s="302"/>
      <c r="CP171" s="302"/>
      <c r="CQ171" s="302"/>
      <c r="CR171" s="302"/>
      <c r="CS171" s="302"/>
      <c r="CT171" s="302"/>
      <c r="CU171" s="302"/>
      <c r="CV171" s="302"/>
      <c r="CW171" s="302"/>
      <c r="CX171" s="302"/>
      <c r="CY171" s="302"/>
      <c r="CZ171" s="302"/>
    </row>
    <row r="172" spans="1:104" ht="15.75" x14ac:dyDescent="0.25">
      <c r="A172" s="297" t="s">
        <v>37</v>
      </c>
      <c r="B172" s="303"/>
      <c r="C172" s="298"/>
      <c r="D172" s="503"/>
      <c r="E172" s="289"/>
      <c r="F172" s="280"/>
      <c r="G172" s="281"/>
      <c r="H172" s="282" t="s">
        <v>269</v>
      </c>
      <c r="I172" s="283"/>
      <c r="J172" s="283"/>
      <c r="K172" s="444">
        <v>1121</v>
      </c>
      <c r="L172" s="444"/>
      <c r="M172" s="444">
        <v>35</v>
      </c>
      <c r="N172" s="437"/>
      <c r="O172" s="437"/>
      <c r="P172" s="437"/>
      <c r="Q172" s="438">
        <f>SUM(K172:P172)</f>
        <v>1156</v>
      </c>
      <c r="R172" s="296" t="str">
        <f>IF(Q172=(O180+O181),"","NOT BALANCED")</f>
        <v/>
      </c>
      <c r="T172" s="301"/>
      <c r="U172" s="302"/>
      <c r="V172" s="302"/>
      <c r="W172" s="302"/>
      <c r="X172" s="302"/>
      <c r="Y172" s="302"/>
      <c r="Z172" s="302"/>
      <c r="AA172" s="302"/>
      <c r="AB172" s="302"/>
      <c r="AC172" s="302"/>
      <c r="AD172" s="302"/>
      <c r="AE172" s="302"/>
      <c r="AF172" s="302"/>
      <c r="AG172" s="302"/>
      <c r="AH172" s="302"/>
      <c r="AI172" s="302"/>
      <c r="AJ172" s="302"/>
      <c r="AK172" s="302"/>
      <c r="AL172" s="302"/>
      <c r="AM172" s="302"/>
      <c r="AN172" s="302"/>
      <c r="AO172" s="302"/>
      <c r="AP172" s="302"/>
      <c r="AQ172" s="302"/>
      <c r="AR172" s="302"/>
      <c r="AS172" s="302"/>
      <c r="AT172" s="302"/>
      <c r="AU172" s="302"/>
      <c r="AV172" s="302"/>
      <c r="AW172" s="302"/>
      <c r="AX172" s="302"/>
      <c r="AY172" s="302"/>
      <c r="AZ172" s="302"/>
      <c r="BA172" s="302"/>
      <c r="BB172" s="302"/>
      <c r="BC172" s="302"/>
      <c r="BD172" s="302"/>
      <c r="BE172" s="302"/>
      <c r="BF172" s="302"/>
      <c r="BG172" s="302"/>
      <c r="BH172" s="302"/>
      <c r="BI172" s="302"/>
      <c r="BJ172" s="302"/>
      <c r="BK172" s="302"/>
      <c r="BL172" s="302"/>
      <c r="BM172" s="302"/>
      <c r="BN172" s="302"/>
      <c r="BO172" s="302"/>
      <c r="BP172" s="302"/>
      <c r="BQ172" s="302"/>
      <c r="BR172" s="302"/>
      <c r="BS172" s="302"/>
      <c r="BT172" s="302"/>
      <c r="BU172" s="302"/>
      <c r="BV172" s="302"/>
      <c r="BW172" s="302"/>
      <c r="BX172" s="302"/>
      <c r="BY172" s="302"/>
      <c r="BZ172" s="302"/>
      <c r="CA172" s="302"/>
      <c r="CB172" s="302"/>
      <c r="CC172" s="302"/>
      <c r="CD172" s="302"/>
      <c r="CE172" s="302"/>
      <c r="CF172" s="302"/>
      <c r="CG172" s="302"/>
      <c r="CH172" s="302"/>
      <c r="CI172" s="302"/>
      <c r="CJ172" s="302"/>
      <c r="CK172" s="302"/>
      <c r="CL172" s="302"/>
      <c r="CM172" s="302"/>
      <c r="CN172" s="302"/>
      <c r="CO172" s="302"/>
      <c r="CP172" s="302"/>
      <c r="CQ172" s="302"/>
      <c r="CR172" s="302"/>
      <c r="CS172" s="302"/>
      <c r="CT172" s="302"/>
      <c r="CU172" s="302"/>
      <c r="CV172" s="302"/>
      <c r="CW172" s="302"/>
      <c r="CX172" s="302"/>
      <c r="CY172" s="302"/>
      <c r="CZ172" s="302"/>
    </row>
    <row r="173" spans="1:104" ht="15.75" x14ac:dyDescent="0.25">
      <c r="A173" s="297" t="s">
        <v>45</v>
      </c>
      <c r="B173" s="306"/>
      <c r="C173" s="303"/>
      <c r="D173" s="505"/>
      <c r="E173" s="289"/>
      <c r="F173" s="280"/>
      <c r="G173" s="281"/>
      <c r="H173" s="282" t="s">
        <v>268</v>
      </c>
      <c r="I173" s="283"/>
      <c r="J173" s="283"/>
      <c r="K173" s="444"/>
      <c r="L173" s="444"/>
      <c r="M173" s="444"/>
      <c r="N173" s="437"/>
      <c r="O173" s="437"/>
      <c r="P173" s="437"/>
      <c r="Q173" s="438">
        <f>SUM(K173:P173)</f>
        <v>0</v>
      </c>
      <c r="R173" s="296"/>
      <c r="T173" s="301"/>
      <c r="U173" s="302"/>
      <c r="V173" s="302"/>
      <c r="W173" s="302"/>
      <c r="X173" s="302"/>
      <c r="Y173" s="302"/>
      <c r="Z173" s="302"/>
      <c r="AA173" s="302"/>
      <c r="AB173" s="302"/>
      <c r="AC173" s="302"/>
      <c r="AD173" s="302"/>
      <c r="AE173" s="302"/>
      <c r="AF173" s="302"/>
      <c r="AG173" s="302"/>
      <c r="AH173" s="302"/>
      <c r="AI173" s="302"/>
      <c r="AJ173" s="302"/>
      <c r="AK173" s="302"/>
      <c r="AL173" s="302"/>
      <c r="AM173" s="302"/>
      <c r="AN173" s="302"/>
      <c r="AO173" s="302"/>
      <c r="AP173" s="302"/>
      <c r="AQ173" s="302"/>
      <c r="AR173" s="302"/>
      <c r="AS173" s="302"/>
      <c r="AT173" s="302"/>
      <c r="AU173" s="302"/>
      <c r="AV173" s="302"/>
      <c r="AW173" s="302"/>
      <c r="AX173" s="302"/>
      <c r="AY173" s="302"/>
      <c r="AZ173" s="302"/>
      <c r="BA173" s="302"/>
      <c r="BB173" s="302"/>
      <c r="BC173" s="302"/>
      <c r="BD173" s="302"/>
      <c r="BE173" s="302"/>
      <c r="BF173" s="302"/>
      <c r="BG173" s="302"/>
      <c r="BH173" s="302"/>
      <c r="BI173" s="302"/>
      <c r="BJ173" s="302"/>
      <c r="BK173" s="302"/>
      <c r="BL173" s="302"/>
      <c r="BM173" s="302"/>
      <c r="BN173" s="302"/>
      <c r="BO173" s="302"/>
      <c r="BP173" s="302"/>
      <c r="BQ173" s="302"/>
      <c r="BR173" s="302"/>
      <c r="BS173" s="302"/>
      <c r="BT173" s="302"/>
      <c r="BU173" s="302"/>
      <c r="BV173" s="302"/>
      <c r="BW173" s="302"/>
      <c r="BX173" s="302"/>
      <c r="BY173" s="302"/>
      <c r="BZ173" s="302"/>
      <c r="CA173" s="302"/>
      <c r="CB173" s="302"/>
      <c r="CC173" s="302"/>
      <c r="CD173" s="302"/>
      <c r="CE173" s="302"/>
      <c r="CF173" s="302"/>
      <c r="CG173" s="302"/>
      <c r="CH173" s="302"/>
      <c r="CI173" s="302"/>
      <c r="CJ173" s="302"/>
      <c r="CK173" s="302"/>
      <c r="CL173" s="302"/>
      <c r="CM173" s="302"/>
      <c r="CN173" s="302"/>
      <c r="CO173" s="302"/>
      <c r="CP173" s="302"/>
      <c r="CQ173" s="302"/>
      <c r="CR173" s="302"/>
      <c r="CS173" s="302"/>
      <c r="CT173" s="302"/>
      <c r="CU173" s="302"/>
      <c r="CV173" s="302"/>
      <c r="CW173" s="302"/>
      <c r="CX173" s="302"/>
      <c r="CY173" s="302"/>
      <c r="CZ173" s="302"/>
    </row>
    <row r="174" spans="1:104" ht="15.75" x14ac:dyDescent="0.25">
      <c r="A174" s="297"/>
      <c r="C174" s="287"/>
      <c r="D174" s="505"/>
      <c r="E174" s="289"/>
      <c r="F174" s="280"/>
      <c r="G174" s="281"/>
      <c r="H174" s="281" t="s">
        <v>267</v>
      </c>
      <c r="I174" s="283"/>
      <c r="J174" s="283"/>
      <c r="K174" s="434">
        <f t="shared" ref="K174:P174" si="47">SUM(K169:K173)</f>
        <v>1121</v>
      </c>
      <c r="L174" s="434">
        <f t="shared" si="47"/>
        <v>0</v>
      </c>
      <c r="M174" s="434">
        <f t="shared" si="47"/>
        <v>35</v>
      </c>
      <c r="N174" s="434">
        <f t="shared" si="47"/>
        <v>0</v>
      </c>
      <c r="O174" s="434">
        <f t="shared" si="47"/>
        <v>0</v>
      </c>
      <c r="P174" s="434">
        <f t="shared" si="47"/>
        <v>0</v>
      </c>
      <c r="Q174" s="422">
        <f>SUM(K174:P174)+Q171</f>
        <v>1156</v>
      </c>
      <c r="R174" s="296"/>
      <c r="T174" s="301"/>
      <c r="U174" s="302"/>
      <c r="V174" s="302"/>
      <c r="W174" s="302"/>
      <c r="X174" s="302"/>
      <c r="Y174" s="302"/>
      <c r="Z174" s="302"/>
      <c r="AA174" s="302"/>
      <c r="AB174" s="302"/>
      <c r="AC174" s="302"/>
      <c r="AD174" s="302"/>
      <c r="AE174" s="302"/>
      <c r="AF174" s="302"/>
      <c r="AG174" s="302"/>
      <c r="AH174" s="302"/>
      <c r="AI174" s="302"/>
      <c r="AJ174" s="302"/>
      <c r="AK174" s="302"/>
      <c r="AL174" s="302"/>
      <c r="AM174" s="302"/>
      <c r="AN174" s="302"/>
      <c r="AO174" s="302"/>
      <c r="AP174" s="302"/>
      <c r="AQ174" s="302"/>
      <c r="AR174" s="302"/>
      <c r="AS174" s="302"/>
      <c r="AT174" s="302"/>
      <c r="AU174" s="302"/>
      <c r="AV174" s="302"/>
      <c r="AW174" s="302"/>
      <c r="AX174" s="302"/>
      <c r="AY174" s="302"/>
      <c r="AZ174" s="302"/>
      <c r="BA174" s="302"/>
      <c r="BB174" s="302"/>
      <c r="BC174" s="302"/>
      <c r="BD174" s="302"/>
      <c r="BE174" s="302"/>
      <c r="BF174" s="302"/>
      <c r="BG174" s="302"/>
      <c r="BH174" s="302"/>
      <c r="BI174" s="302"/>
      <c r="BJ174" s="302"/>
      <c r="BK174" s="302"/>
      <c r="BL174" s="302"/>
      <c r="BM174" s="302"/>
      <c r="BN174" s="302"/>
      <c r="BO174" s="302"/>
      <c r="BP174" s="302"/>
      <c r="BQ174" s="302"/>
      <c r="BR174" s="302"/>
      <c r="BS174" s="302"/>
      <c r="BT174" s="302"/>
      <c r="BU174" s="302"/>
      <c r="BV174" s="302"/>
      <c r="BW174" s="302"/>
      <c r="BX174" s="302"/>
      <c r="BY174" s="302"/>
      <c r="BZ174" s="302"/>
      <c r="CA174" s="302"/>
      <c r="CB174" s="302"/>
      <c r="CC174" s="302"/>
      <c r="CD174" s="302"/>
      <c r="CE174" s="302"/>
      <c r="CF174" s="302"/>
      <c r="CG174" s="302"/>
      <c r="CH174" s="302"/>
      <c r="CI174" s="302"/>
      <c r="CJ174" s="302"/>
      <c r="CK174" s="302"/>
      <c r="CL174" s="302"/>
      <c r="CM174" s="302"/>
      <c r="CN174" s="302"/>
      <c r="CO174" s="302"/>
      <c r="CP174" s="302"/>
      <c r="CQ174" s="302"/>
      <c r="CR174" s="302"/>
      <c r="CS174" s="302"/>
      <c r="CT174" s="302"/>
      <c r="CU174" s="302"/>
      <c r="CV174" s="302"/>
      <c r="CW174" s="302"/>
      <c r="CX174" s="302"/>
      <c r="CY174" s="302"/>
      <c r="CZ174" s="302"/>
    </row>
    <row r="175" spans="1:104" ht="15.75" x14ac:dyDescent="0.25">
      <c r="A175" s="297" t="s">
        <v>46</v>
      </c>
      <c r="B175" s="298"/>
      <c r="C175" s="298"/>
      <c r="D175" s="503"/>
      <c r="E175" s="289"/>
      <c r="F175" s="280"/>
      <c r="G175" s="290"/>
      <c r="H175" s="309" t="s">
        <v>88</v>
      </c>
      <c r="I175" s="310"/>
      <c r="J175" s="311"/>
      <c r="K175" s="448">
        <f>K162+K163</f>
        <v>0</v>
      </c>
      <c r="L175" s="448">
        <f>L162</f>
        <v>0</v>
      </c>
      <c r="M175" s="448">
        <f>M162+M163</f>
        <v>0</v>
      </c>
      <c r="N175" s="448">
        <f>N162</f>
        <v>0</v>
      </c>
      <c r="O175" s="448">
        <f>O162</f>
        <v>0</v>
      </c>
      <c r="P175" s="448">
        <f>P162</f>
        <v>0</v>
      </c>
      <c r="Q175" s="422">
        <f>SUM(K175:P175)</f>
        <v>0</v>
      </c>
      <c r="R175" s="296" t="str">
        <f>IF(Q175=L180,"","NOT BALANCED")</f>
        <v/>
      </c>
      <c r="T175" s="301"/>
      <c r="U175" s="302"/>
      <c r="V175" s="302"/>
      <c r="W175" s="302"/>
      <c r="X175" s="302"/>
      <c r="Y175" s="302"/>
      <c r="Z175" s="302"/>
      <c r="AA175" s="302"/>
      <c r="AB175" s="302"/>
      <c r="AC175" s="302"/>
      <c r="AD175" s="302"/>
      <c r="AE175" s="302"/>
      <c r="AF175" s="302"/>
      <c r="AG175" s="302"/>
      <c r="AH175" s="302"/>
      <c r="AI175" s="302"/>
      <c r="AJ175" s="302"/>
      <c r="AK175" s="302"/>
      <c r="AL175" s="302"/>
      <c r="AM175" s="302"/>
      <c r="AN175" s="302"/>
      <c r="AO175" s="302"/>
      <c r="AP175" s="302"/>
      <c r="AQ175" s="302"/>
      <c r="AR175" s="302"/>
      <c r="AS175" s="302"/>
      <c r="AT175" s="302"/>
      <c r="AU175" s="302"/>
      <c r="AV175" s="302"/>
      <c r="AW175" s="302"/>
      <c r="AX175" s="302"/>
      <c r="AY175" s="302"/>
      <c r="AZ175" s="302"/>
      <c r="BA175" s="302"/>
      <c r="BB175" s="302"/>
      <c r="BC175" s="302"/>
      <c r="BD175" s="302"/>
      <c r="BE175" s="302"/>
      <c r="BF175" s="302"/>
      <c r="BG175" s="302"/>
      <c r="BH175" s="302"/>
      <c r="BI175" s="302"/>
      <c r="BJ175" s="302"/>
      <c r="BK175" s="302"/>
      <c r="BL175" s="302"/>
      <c r="BM175" s="302"/>
      <c r="BN175" s="302"/>
      <c r="BO175" s="302"/>
      <c r="BP175" s="302"/>
      <c r="BQ175" s="302"/>
      <c r="BR175" s="302"/>
      <c r="BS175" s="302"/>
      <c r="BT175" s="302"/>
      <c r="BU175" s="302"/>
      <c r="BV175" s="302"/>
      <c r="BW175" s="302"/>
      <c r="BX175" s="302"/>
      <c r="BY175" s="302"/>
      <c r="BZ175" s="302"/>
      <c r="CA175" s="302"/>
      <c r="CB175" s="302"/>
      <c r="CC175" s="302"/>
      <c r="CD175" s="302"/>
      <c r="CE175" s="302"/>
      <c r="CF175" s="302"/>
      <c r="CG175" s="302"/>
      <c r="CH175" s="302"/>
      <c r="CI175" s="302"/>
      <c r="CJ175" s="302"/>
      <c r="CK175" s="302"/>
      <c r="CL175" s="302"/>
      <c r="CM175" s="302"/>
      <c r="CN175" s="302"/>
      <c r="CO175" s="302"/>
      <c r="CP175" s="302"/>
      <c r="CQ175" s="302"/>
      <c r="CR175" s="302"/>
      <c r="CS175" s="302"/>
      <c r="CT175" s="302"/>
      <c r="CU175" s="302"/>
      <c r="CV175" s="302"/>
      <c r="CW175" s="302"/>
      <c r="CX175" s="302"/>
      <c r="CY175" s="302"/>
      <c r="CZ175" s="302"/>
    </row>
    <row r="176" spans="1:104" ht="15.75" x14ac:dyDescent="0.25">
      <c r="A176" s="297" t="s">
        <v>47</v>
      </c>
      <c r="B176" s="298"/>
      <c r="C176" s="298"/>
      <c r="D176" s="503"/>
      <c r="E176" s="289"/>
      <c r="F176" s="280"/>
      <c r="G176" s="290"/>
      <c r="H176" s="313" t="s">
        <v>67</v>
      </c>
      <c r="I176" s="314"/>
      <c r="J176" s="314"/>
      <c r="K176" s="405" t="str">
        <f t="shared" ref="K176:P176" si="48">IF(SUM(K175+K174-K168)&lt;0,K175+K174-K168,"")</f>
        <v/>
      </c>
      <c r="L176" s="405" t="str">
        <f t="shared" si="48"/>
        <v/>
      </c>
      <c r="M176" s="405" t="str">
        <f t="shared" si="48"/>
        <v/>
      </c>
      <c r="N176" s="405" t="str">
        <f t="shared" si="48"/>
        <v/>
      </c>
      <c r="O176" s="405" t="str">
        <f t="shared" si="48"/>
        <v/>
      </c>
      <c r="P176" s="405" t="str">
        <f t="shared" si="48"/>
        <v/>
      </c>
      <c r="Q176" s="422">
        <f>SUM(K176:P176)</f>
        <v>0</v>
      </c>
      <c r="T176" s="301"/>
      <c r="U176" s="302"/>
      <c r="V176" s="302"/>
      <c r="W176" s="302"/>
      <c r="X176" s="302"/>
      <c r="Y176" s="302"/>
      <c r="Z176" s="302"/>
      <c r="AA176" s="302"/>
      <c r="AB176" s="302"/>
      <c r="AC176" s="302"/>
      <c r="AD176" s="302"/>
      <c r="AE176" s="302"/>
      <c r="AF176" s="302"/>
      <c r="AG176" s="302"/>
      <c r="AH176" s="302"/>
      <c r="AI176" s="302"/>
      <c r="AJ176" s="302"/>
      <c r="AK176" s="302"/>
      <c r="AL176" s="302"/>
      <c r="AM176" s="302"/>
      <c r="AN176" s="302"/>
      <c r="AO176" s="302"/>
      <c r="AP176" s="302"/>
      <c r="AQ176" s="302"/>
      <c r="AR176" s="302"/>
      <c r="AS176" s="302"/>
      <c r="AT176" s="302"/>
      <c r="AU176" s="302"/>
      <c r="AV176" s="302"/>
      <c r="AW176" s="302"/>
      <c r="AX176" s="302"/>
      <c r="AY176" s="302"/>
      <c r="AZ176" s="302"/>
      <c r="BA176" s="302"/>
      <c r="BB176" s="302"/>
      <c r="BC176" s="302"/>
      <c r="BD176" s="302"/>
      <c r="BE176" s="302"/>
      <c r="BF176" s="302"/>
      <c r="BG176" s="302"/>
      <c r="BH176" s="302"/>
      <c r="BI176" s="302"/>
      <c r="BJ176" s="302"/>
      <c r="BK176" s="302"/>
      <c r="BL176" s="302"/>
      <c r="BM176" s="302"/>
      <c r="BN176" s="302"/>
      <c r="BO176" s="302"/>
      <c r="BP176" s="302"/>
      <c r="BQ176" s="302"/>
      <c r="BR176" s="302"/>
      <c r="BS176" s="302"/>
      <c r="BT176" s="302"/>
      <c r="BU176" s="302"/>
      <c r="BV176" s="302"/>
      <c r="BW176" s="302"/>
      <c r="BX176" s="302"/>
      <c r="BY176" s="302"/>
      <c r="BZ176" s="302"/>
      <c r="CA176" s="302"/>
      <c r="CB176" s="302"/>
      <c r="CC176" s="302"/>
      <c r="CD176" s="302"/>
      <c r="CE176" s="302"/>
      <c r="CF176" s="302"/>
      <c r="CG176" s="302"/>
      <c r="CH176" s="302"/>
      <c r="CI176" s="302"/>
      <c r="CJ176" s="302"/>
      <c r="CK176" s="302"/>
      <c r="CL176" s="302"/>
      <c r="CM176" s="302"/>
      <c r="CN176" s="302"/>
      <c r="CO176" s="302"/>
      <c r="CP176" s="302"/>
      <c r="CQ176" s="302"/>
      <c r="CR176" s="302"/>
      <c r="CS176" s="302"/>
      <c r="CT176" s="302"/>
      <c r="CU176" s="302"/>
      <c r="CV176" s="302"/>
      <c r="CW176" s="302"/>
      <c r="CX176" s="302"/>
      <c r="CY176" s="302"/>
      <c r="CZ176" s="302"/>
    </row>
    <row r="177" spans="1:104" ht="15.75" x14ac:dyDescent="0.25">
      <c r="A177" s="315" t="s">
        <v>53</v>
      </c>
      <c r="B177" s="316"/>
      <c r="C177" s="317"/>
      <c r="D177" s="508"/>
      <c r="E177" s="423">
        <f>SUM(E173:E176)</f>
        <v>0</v>
      </c>
      <c r="F177" s="319"/>
      <c r="G177" s="290"/>
      <c r="H177" s="320"/>
      <c r="K177" s="314"/>
      <c r="L177" s="455"/>
      <c r="M177" s="456"/>
      <c r="N177" s="457"/>
      <c r="O177" s="457"/>
      <c r="P177" s="457"/>
      <c r="Q177" s="458"/>
      <c r="S177" s="322"/>
      <c r="T177" s="302"/>
      <c r="U177" s="302"/>
      <c r="V177" s="302"/>
      <c r="W177" s="302"/>
      <c r="X177" s="302"/>
      <c r="Y177" s="302"/>
      <c r="Z177" s="302"/>
      <c r="AA177" s="302"/>
      <c r="AB177" s="302"/>
      <c r="AC177" s="302"/>
      <c r="AD177" s="302"/>
      <c r="AE177" s="302"/>
      <c r="AF177" s="302"/>
      <c r="AG177" s="302"/>
      <c r="AH177" s="302"/>
      <c r="AI177" s="302"/>
      <c r="AJ177" s="302"/>
      <c r="AK177" s="302"/>
      <c r="AL177" s="302"/>
      <c r="AM177" s="302"/>
      <c r="AN177" s="302"/>
      <c r="AO177" s="302"/>
      <c r="AP177" s="302"/>
      <c r="AQ177" s="302"/>
      <c r="AR177" s="302"/>
      <c r="AS177" s="302"/>
      <c r="AT177" s="302"/>
      <c r="AU177" s="302"/>
      <c r="AV177" s="302"/>
      <c r="AW177" s="302"/>
      <c r="AX177" s="302"/>
      <c r="AY177" s="302"/>
      <c r="AZ177" s="302"/>
      <c r="BA177" s="302"/>
      <c r="BB177" s="302"/>
      <c r="BC177" s="302"/>
      <c r="BD177" s="302"/>
      <c r="BE177" s="302"/>
      <c r="BF177" s="302"/>
      <c r="BG177" s="302"/>
      <c r="BH177" s="302"/>
      <c r="BI177" s="302"/>
      <c r="BJ177" s="302"/>
      <c r="BK177" s="302"/>
      <c r="BL177" s="302"/>
      <c r="BM177" s="302"/>
      <c r="BN177" s="302"/>
      <c r="BO177" s="302"/>
      <c r="BP177" s="302"/>
      <c r="BQ177" s="302"/>
      <c r="BR177" s="302"/>
      <c r="BS177" s="302"/>
      <c r="BT177" s="302"/>
      <c r="BU177" s="302"/>
      <c r="BV177" s="302"/>
      <c r="BW177" s="302"/>
      <c r="BX177" s="302"/>
      <c r="BY177" s="302"/>
      <c r="BZ177" s="302"/>
      <c r="CA177" s="302"/>
      <c r="CB177" s="302"/>
      <c r="CC177" s="302"/>
      <c r="CD177" s="302"/>
      <c r="CE177" s="302"/>
      <c r="CF177" s="302"/>
      <c r="CG177" s="302"/>
      <c r="CH177" s="302"/>
      <c r="CI177" s="302"/>
      <c r="CJ177" s="302"/>
      <c r="CK177" s="302"/>
      <c r="CL177" s="302"/>
      <c r="CM177" s="302"/>
      <c r="CN177" s="302"/>
      <c r="CO177" s="302"/>
      <c r="CP177" s="302"/>
      <c r="CQ177" s="302"/>
      <c r="CR177" s="302"/>
      <c r="CS177" s="302"/>
      <c r="CT177" s="302"/>
      <c r="CU177" s="302"/>
      <c r="CV177" s="302"/>
      <c r="CW177" s="302"/>
      <c r="CX177" s="302"/>
      <c r="CY177" s="302"/>
      <c r="CZ177" s="302"/>
    </row>
    <row r="178" spans="1:104" ht="12.75" x14ac:dyDescent="0.2">
      <c r="A178" s="323"/>
      <c r="B178" s="324"/>
      <c r="C178" s="325"/>
      <c r="D178" s="326"/>
      <c r="E178" s="319"/>
      <c r="F178" s="319"/>
      <c r="G178" s="327"/>
      <c r="H178" s="328"/>
      <c r="I178" s="321" t="s">
        <v>93</v>
      </c>
      <c r="K178" s="329" t="s">
        <v>89</v>
      </c>
      <c r="L178" s="330"/>
      <c r="M178" s="80"/>
      <c r="N178" s="330" t="s">
        <v>90</v>
      </c>
      <c r="O178" s="97"/>
      <c r="P178" s="97"/>
      <c r="Q178" s="97"/>
      <c r="R178" s="97"/>
      <c r="U178" s="302"/>
      <c r="V178" s="302"/>
      <c r="W178" s="302"/>
      <c r="X178" s="302"/>
      <c r="Y178" s="302"/>
      <c r="Z178" s="302"/>
      <c r="AA178" s="302"/>
      <c r="AB178" s="302"/>
      <c r="AC178" s="302"/>
      <c r="AD178" s="302"/>
      <c r="AE178" s="302"/>
      <c r="AF178" s="302"/>
      <c r="AG178" s="302"/>
      <c r="AH178" s="302"/>
      <c r="AI178" s="302"/>
      <c r="AJ178" s="302"/>
      <c r="AK178" s="302"/>
      <c r="AL178" s="302"/>
      <c r="AM178" s="302"/>
      <c r="AN178" s="302"/>
      <c r="AO178" s="302"/>
      <c r="AP178" s="302"/>
      <c r="AQ178" s="302"/>
      <c r="AR178" s="302"/>
      <c r="AS178" s="302"/>
      <c r="AT178" s="302"/>
      <c r="AU178" s="302"/>
      <c r="AV178" s="302"/>
      <c r="AW178" s="302"/>
      <c r="AX178" s="302"/>
      <c r="AY178" s="302"/>
      <c r="AZ178" s="302"/>
      <c r="BA178" s="302"/>
      <c r="BB178" s="302"/>
      <c r="BC178" s="302"/>
      <c r="BD178" s="302"/>
      <c r="BE178" s="302"/>
      <c r="BF178" s="302"/>
      <c r="BG178" s="302"/>
      <c r="BH178" s="302"/>
      <c r="BI178" s="302"/>
      <c r="BJ178" s="302"/>
      <c r="BK178" s="302"/>
      <c r="BL178" s="302"/>
      <c r="BM178" s="302"/>
      <c r="BN178" s="302"/>
      <c r="BO178" s="302"/>
      <c r="BP178" s="302"/>
      <c r="BQ178" s="302"/>
      <c r="BR178" s="302"/>
      <c r="BS178" s="302"/>
      <c r="BT178" s="302"/>
      <c r="BU178" s="302"/>
      <c r="BV178" s="302"/>
      <c r="BW178" s="302"/>
      <c r="BX178" s="302"/>
      <c r="BY178" s="302"/>
      <c r="BZ178" s="302"/>
      <c r="CA178" s="302"/>
      <c r="CB178" s="302"/>
      <c r="CC178" s="302"/>
      <c r="CD178" s="302"/>
      <c r="CE178" s="302"/>
      <c r="CF178" s="302"/>
      <c r="CG178" s="302"/>
      <c r="CH178" s="302"/>
      <c r="CI178" s="302"/>
      <c r="CJ178" s="302"/>
      <c r="CK178" s="302"/>
      <c r="CL178" s="302"/>
      <c r="CM178" s="302"/>
      <c r="CN178" s="302"/>
      <c r="CO178" s="302"/>
      <c r="CP178" s="302"/>
      <c r="CQ178" s="302"/>
      <c r="CR178" s="302"/>
      <c r="CS178" s="302"/>
      <c r="CT178" s="302"/>
      <c r="CU178" s="302"/>
      <c r="CV178" s="302"/>
      <c r="CW178" s="302"/>
      <c r="CX178" s="302"/>
      <c r="CY178" s="302"/>
      <c r="CZ178" s="302"/>
    </row>
    <row r="179" spans="1:104" ht="12.75" x14ac:dyDescent="0.2">
      <c r="A179" s="332"/>
      <c r="B179" s="287"/>
      <c r="C179" s="287"/>
      <c r="D179" s="333"/>
      <c r="E179" s="334"/>
      <c r="F179" s="319"/>
      <c r="G179" s="1090" t="s">
        <v>139</v>
      </c>
      <c r="H179" s="1091"/>
      <c r="K179" s="424" t="s">
        <v>20</v>
      </c>
      <c r="L179" s="425" t="s">
        <v>49</v>
      </c>
      <c r="N179" s="424" t="s">
        <v>20</v>
      </c>
      <c r="O179" s="425" t="s">
        <v>49</v>
      </c>
      <c r="Q179" s="286" t="s">
        <v>93</v>
      </c>
      <c r="S179" s="355"/>
      <c r="U179" s="302"/>
      <c r="V179" s="302"/>
      <c r="W179" s="302"/>
      <c r="X179" s="302"/>
      <c r="Y179" s="302"/>
      <c r="Z179" s="302"/>
      <c r="AA179" s="302"/>
      <c r="AB179" s="302"/>
      <c r="AC179" s="302"/>
      <c r="AD179" s="302"/>
      <c r="AE179" s="302"/>
      <c r="AF179" s="302"/>
      <c r="AG179" s="302"/>
      <c r="AH179" s="302"/>
      <c r="AI179" s="302"/>
      <c r="AJ179" s="302"/>
      <c r="AK179" s="302"/>
      <c r="AL179" s="302"/>
      <c r="AM179" s="302"/>
      <c r="AN179" s="302"/>
      <c r="AO179" s="302"/>
      <c r="AP179" s="302"/>
      <c r="AQ179" s="302"/>
      <c r="AR179" s="302"/>
      <c r="AS179" s="302"/>
      <c r="AT179" s="302"/>
      <c r="AU179" s="302"/>
      <c r="AV179" s="302"/>
      <c r="AW179" s="302"/>
      <c r="AX179" s="302"/>
      <c r="AY179" s="302"/>
      <c r="AZ179" s="302"/>
      <c r="BA179" s="302"/>
      <c r="BB179" s="302"/>
      <c r="BC179" s="302"/>
      <c r="BD179" s="302"/>
      <c r="BE179" s="302"/>
      <c r="BF179" s="302"/>
      <c r="BG179" s="302"/>
      <c r="BH179" s="302"/>
      <c r="BI179" s="302"/>
      <c r="BJ179" s="302"/>
      <c r="BK179" s="302"/>
      <c r="BL179" s="302"/>
      <c r="BM179" s="302"/>
      <c r="BN179" s="302"/>
      <c r="BO179" s="302"/>
      <c r="BP179" s="302"/>
      <c r="BQ179" s="302"/>
      <c r="BR179" s="302"/>
      <c r="BS179" s="302"/>
      <c r="BT179" s="302"/>
      <c r="BU179" s="302"/>
      <c r="BV179" s="302"/>
      <c r="BW179" s="302"/>
      <c r="BX179" s="302"/>
      <c r="BY179" s="302"/>
      <c r="BZ179" s="302"/>
      <c r="CA179" s="302"/>
      <c r="CB179" s="302"/>
      <c r="CC179" s="302"/>
      <c r="CD179" s="302"/>
      <c r="CE179" s="302"/>
      <c r="CF179" s="302"/>
      <c r="CG179" s="302"/>
      <c r="CH179" s="302"/>
      <c r="CI179" s="302"/>
      <c r="CJ179" s="302"/>
      <c r="CK179" s="302"/>
      <c r="CL179" s="302"/>
      <c r="CM179" s="302"/>
      <c r="CN179" s="302"/>
      <c r="CO179" s="302"/>
      <c r="CP179" s="302"/>
      <c r="CQ179" s="302"/>
      <c r="CR179" s="302"/>
      <c r="CS179" s="302"/>
      <c r="CT179" s="302"/>
      <c r="CU179" s="302"/>
      <c r="CV179" s="302"/>
      <c r="CW179" s="302"/>
      <c r="CX179" s="302"/>
      <c r="CY179" s="302"/>
      <c r="CZ179" s="302"/>
    </row>
    <row r="180" spans="1:104" ht="12.75" x14ac:dyDescent="0.2">
      <c r="A180" s="340"/>
      <c r="B180" s="287"/>
      <c r="C180" s="287"/>
      <c r="D180" s="333"/>
      <c r="E180" s="334"/>
      <c r="F180" s="341" t="s">
        <v>54</v>
      </c>
      <c r="G180" s="1092"/>
      <c r="H180" s="1093"/>
      <c r="K180" s="452">
        <f>B2</f>
        <v>43170</v>
      </c>
      <c r="L180" s="460">
        <f>Q162+Q163</f>
        <v>0</v>
      </c>
      <c r="M180" s="461"/>
      <c r="N180" s="1056">
        <f>B2</f>
        <v>43170</v>
      </c>
      <c r="O180" s="1054">
        <f>K172+L172+M172+N172+O172+P172</f>
        <v>1156</v>
      </c>
      <c r="Q180" s="354"/>
      <c r="R180" s="354"/>
      <c r="S180" s="355"/>
      <c r="U180" s="302"/>
      <c r="V180" s="302"/>
      <c r="W180" s="302"/>
      <c r="X180" s="302"/>
      <c r="Y180" s="302"/>
      <c r="Z180" s="302"/>
      <c r="AA180" s="302"/>
      <c r="AB180" s="302"/>
      <c r="AC180" s="302"/>
      <c r="AD180" s="302"/>
      <c r="AE180" s="302"/>
      <c r="AF180" s="302"/>
      <c r="AG180" s="302"/>
      <c r="AH180" s="302"/>
      <c r="AI180" s="302"/>
      <c r="AJ180" s="302"/>
      <c r="AK180" s="302"/>
      <c r="AL180" s="302"/>
      <c r="AM180" s="302"/>
      <c r="AN180" s="302"/>
      <c r="AO180" s="302"/>
      <c r="AP180" s="302"/>
      <c r="AQ180" s="302"/>
      <c r="AR180" s="302"/>
      <c r="AS180" s="302"/>
      <c r="AT180" s="302"/>
      <c r="AU180" s="302"/>
      <c r="AV180" s="302"/>
      <c r="AW180" s="302"/>
      <c r="AX180" s="302"/>
      <c r="AY180" s="302"/>
      <c r="AZ180" s="302"/>
      <c r="BA180" s="302"/>
      <c r="BB180" s="302"/>
      <c r="BC180" s="302"/>
      <c r="BD180" s="302"/>
      <c r="BE180" s="302"/>
      <c r="BF180" s="302"/>
      <c r="BG180" s="302"/>
      <c r="BH180" s="302"/>
      <c r="BI180" s="302"/>
      <c r="BJ180" s="302"/>
      <c r="BK180" s="302"/>
      <c r="BL180" s="302"/>
      <c r="BM180" s="302"/>
      <c r="BN180" s="302"/>
      <c r="BO180" s="302"/>
      <c r="BP180" s="302"/>
      <c r="BQ180" s="302"/>
      <c r="BR180" s="302"/>
      <c r="BS180" s="302"/>
      <c r="BT180" s="302"/>
      <c r="BU180" s="302"/>
      <c r="BV180" s="302"/>
      <c r="BW180" s="302"/>
      <c r="BX180" s="302"/>
      <c r="BY180" s="302"/>
      <c r="BZ180" s="302"/>
      <c r="CA180" s="302"/>
      <c r="CB180" s="302"/>
      <c r="CC180" s="302"/>
      <c r="CD180" s="302"/>
      <c r="CE180" s="302"/>
      <c r="CF180" s="302"/>
      <c r="CG180" s="302"/>
      <c r="CH180" s="302"/>
      <c r="CI180" s="302"/>
      <c r="CJ180" s="302"/>
      <c r="CK180" s="302"/>
      <c r="CL180" s="302"/>
      <c r="CM180" s="302"/>
      <c r="CN180" s="302"/>
      <c r="CO180" s="302"/>
      <c r="CP180" s="302"/>
      <c r="CQ180" s="302"/>
      <c r="CR180" s="302"/>
      <c r="CS180" s="302"/>
      <c r="CT180" s="302"/>
      <c r="CU180" s="302"/>
      <c r="CV180" s="302"/>
      <c r="CW180" s="302"/>
      <c r="CX180" s="302"/>
      <c r="CY180" s="302"/>
      <c r="CZ180" s="302"/>
    </row>
    <row r="181" spans="1:104" ht="12.75" x14ac:dyDescent="0.2">
      <c r="A181" s="265"/>
      <c r="B181" s="333"/>
      <c r="C181" s="266"/>
      <c r="D181" s="266"/>
      <c r="E181" s="347"/>
      <c r="F181" s="341" t="s">
        <v>82</v>
      </c>
      <c r="G181" s="1086"/>
      <c r="H181" s="1087"/>
      <c r="K181" s="349"/>
      <c r="L181" s="349"/>
      <c r="M181" s="461"/>
      <c r="N181" s="1049"/>
      <c r="O181" s="1055"/>
      <c r="Q181" s="354"/>
      <c r="R181" s="354"/>
      <c r="S181" s="355"/>
      <c r="U181" s="302"/>
      <c r="V181" s="302"/>
      <c r="W181" s="302"/>
      <c r="X181" s="302"/>
      <c r="Y181" s="302"/>
      <c r="Z181" s="302"/>
      <c r="AA181" s="302"/>
      <c r="AB181" s="302"/>
      <c r="AC181" s="302"/>
      <c r="AD181" s="302"/>
      <c r="AE181" s="302"/>
      <c r="AF181" s="302"/>
      <c r="AG181" s="302"/>
      <c r="AH181" s="302"/>
      <c r="AI181" s="302"/>
      <c r="AJ181" s="302"/>
      <c r="AK181" s="302"/>
      <c r="AL181" s="302"/>
      <c r="AM181" s="302"/>
      <c r="AN181" s="302"/>
      <c r="AO181" s="302"/>
      <c r="AP181" s="302"/>
      <c r="AQ181" s="302"/>
      <c r="AR181" s="302"/>
      <c r="AS181" s="302"/>
      <c r="AT181" s="302"/>
      <c r="AU181" s="302"/>
      <c r="AV181" s="302"/>
      <c r="AW181" s="302"/>
      <c r="AX181" s="302"/>
      <c r="AY181" s="302"/>
      <c r="AZ181" s="302"/>
      <c r="BA181" s="302"/>
      <c r="BB181" s="302"/>
      <c r="BC181" s="302"/>
      <c r="BD181" s="302"/>
      <c r="BE181" s="302"/>
      <c r="BF181" s="302"/>
      <c r="BG181" s="302"/>
      <c r="BH181" s="302"/>
      <c r="BI181" s="302"/>
      <c r="BJ181" s="302"/>
      <c r="BK181" s="302"/>
      <c r="BL181" s="302"/>
      <c r="BM181" s="302"/>
      <c r="BN181" s="302"/>
      <c r="BO181" s="302"/>
      <c r="BP181" s="302"/>
      <c r="BQ181" s="302"/>
      <c r="BR181" s="302"/>
      <c r="BS181" s="302"/>
      <c r="BT181" s="302"/>
      <c r="BU181" s="302"/>
      <c r="BV181" s="302"/>
      <c r="BW181" s="302"/>
      <c r="BX181" s="302"/>
      <c r="BY181" s="302"/>
      <c r="BZ181" s="302"/>
      <c r="CA181" s="302"/>
      <c r="CB181" s="302"/>
      <c r="CC181" s="302"/>
      <c r="CD181" s="302"/>
      <c r="CE181" s="302"/>
      <c r="CF181" s="302"/>
      <c r="CG181" s="302"/>
      <c r="CH181" s="302"/>
      <c r="CI181" s="302"/>
      <c r="CJ181" s="302"/>
      <c r="CK181" s="302"/>
      <c r="CL181" s="302"/>
      <c r="CM181" s="302"/>
      <c r="CN181" s="302"/>
      <c r="CO181" s="302"/>
      <c r="CP181" s="302"/>
      <c r="CQ181" s="302"/>
      <c r="CR181" s="302"/>
      <c r="CS181" s="302"/>
      <c r="CT181" s="302"/>
      <c r="CU181" s="302"/>
      <c r="CV181" s="302"/>
      <c r="CW181" s="302"/>
      <c r="CX181" s="302"/>
      <c r="CY181" s="302"/>
      <c r="CZ181" s="302"/>
    </row>
    <row r="182" spans="1:104" ht="12.75" x14ac:dyDescent="0.2">
      <c r="A182" s="333"/>
      <c r="B182" s="350"/>
      <c r="C182" s="333"/>
      <c r="D182" s="333"/>
      <c r="E182" s="351"/>
      <c r="F182" s="341" t="s">
        <v>55</v>
      </c>
      <c r="G182" s="1086"/>
      <c r="H182" s="1087"/>
      <c r="I182" s="352"/>
      <c r="J182" s="352"/>
      <c r="N182" s="80"/>
      <c r="Q182" s="354"/>
      <c r="R182" s="354"/>
      <c r="S182" s="355"/>
      <c r="U182" s="302"/>
      <c r="V182" s="302"/>
      <c r="W182" s="302"/>
      <c r="X182" s="302"/>
      <c r="Y182" s="302"/>
      <c r="Z182" s="302"/>
      <c r="AA182" s="302"/>
      <c r="AB182" s="302"/>
      <c r="AC182" s="302"/>
      <c r="AD182" s="302"/>
      <c r="AE182" s="302"/>
      <c r="AF182" s="302"/>
      <c r="AG182" s="302"/>
      <c r="AH182" s="302"/>
      <c r="AI182" s="302"/>
      <c r="AJ182" s="302"/>
      <c r="AK182" s="302"/>
      <c r="AL182" s="302"/>
      <c r="AM182" s="302"/>
      <c r="AN182" s="302"/>
      <c r="AO182" s="302"/>
      <c r="AP182" s="302"/>
      <c r="AQ182" s="302"/>
      <c r="AR182" s="302"/>
      <c r="AS182" s="302"/>
      <c r="AT182" s="302"/>
      <c r="AU182" s="302"/>
      <c r="AV182" s="302"/>
      <c r="AW182" s="302"/>
      <c r="AX182" s="302"/>
      <c r="AY182" s="302"/>
      <c r="AZ182" s="302"/>
      <c r="BA182" s="302"/>
      <c r="BB182" s="302"/>
      <c r="BC182" s="302"/>
      <c r="BD182" s="302"/>
      <c r="BE182" s="302"/>
      <c r="BF182" s="302"/>
      <c r="BG182" s="302"/>
      <c r="BH182" s="302"/>
      <c r="BI182" s="302"/>
      <c r="BJ182" s="302"/>
      <c r="BK182" s="302"/>
      <c r="BL182" s="302"/>
      <c r="BM182" s="302"/>
      <c r="BN182" s="302"/>
      <c r="BO182" s="302"/>
      <c r="BP182" s="302"/>
      <c r="BQ182" s="302"/>
      <c r="BR182" s="302"/>
      <c r="BS182" s="302"/>
      <c r="BT182" s="302"/>
      <c r="BU182" s="302"/>
      <c r="BV182" s="302"/>
      <c r="BW182" s="302"/>
      <c r="BX182" s="302"/>
      <c r="BY182" s="302"/>
      <c r="BZ182" s="302"/>
      <c r="CA182" s="302"/>
      <c r="CB182" s="302"/>
      <c r="CC182" s="302"/>
      <c r="CD182" s="302"/>
      <c r="CE182" s="302"/>
      <c r="CF182" s="302"/>
      <c r="CG182" s="302"/>
      <c r="CH182" s="302"/>
      <c r="CI182" s="302"/>
      <c r="CJ182" s="302"/>
      <c r="CK182" s="302"/>
      <c r="CL182" s="302"/>
      <c r="CM182" s="302"/>
      <c r="CN182" s="302"/>
      <c r="CO182" s="302"/>
      <c r="CP182" s="302"/>
      <c r="CQ182" s="302"/>
      <c r="CR182" s="302"/>
      <c r="CS182" s="302"/>
      <c r="CT182" s="302"/>
      <c r="CU182" s="302"/>
      <c r="CV182" s="302"/>
      <c r="CW182" s="302"/>
      <c r="CX182" s="302"/>
      <c r="CY182" s="302"/>
      <c r="CZ182" s="302"/>
    </row>
    <row r="183" spans="1:104" ht="12.75" x14ac:dyDescent="0.2">
      <c r="A183" s="178"/>
      <c r="B183" s="178"/>
      <c r="C183" s="178"/>
      <c r="D183" s="178"/>
      <c r="E183" s="178"/>
      <c r="F183" s="341" t="s">
        <v>85</v>
      </c>
      <c r="G183" s="1086"/>
      <c r="H183" s="1087"/>
      <c r="I183" s="357"/>
      <c r="J183" s="357"/>
      <c r="K183" s="352"/>
      <c r="Q183" s="354"/>
      <c r="R183" s="354"/>
      <c r="S183" s="355"/>
      <c r="U183" s="302"/>
      <c r="V183" s="302"/>
      <c r="W183" s="302"/>
      <c r="X183" s="302"/>
      <c r="Y183" s="302"/>
      <c r="Z183" s="302"/>
      <c r="AA183" s="302"/>
      <c r="AB183" s="302"/>
      <c r="AC183" s="302"/>
      <c r="AD183" s="302"/>
      <c r="AE183" s="302"/>
      <c r="AF183" s="302"/>
      <c r="AG183" s="302"/>
      <c r="AH183" s="302"/>
      <c r="AI183" s="302"/>
      <c r="AJ183" s="302"/>
      <c r="AK183" s="302"/>
      <c r="AL183" s="302"/>
      <c r="AM183" s="302"/>
      <c r="AN183" s="302"/>
      <c r="AO183" s="302"/>
      <c r="AP183" s="302"/>
      <c r="AQ183" s="302"/>
      <c r="AR183" s="302"/>
      <c r="AS183" s="302"/>
      <c r="AT183" s="302"/>
      <c r="AU183" s="302"/>
      <c r="AV183" s="302"/>
      <c r="AW183" s="302"/>
      <c r="AX183" s="302"/>
      <c r="AY183" s="302"/>
      <c r="AZ183" s="302"/>
      <c r="BA183" s="302"/>
      <c r="BB183" s="302"/>
      <c r="BC183" s="302"/>
      <c r="BD183" s="302"/>
      <c r="BE183" s="302"/>
      <c r="BF183" s="302"/>
      <c r="BG183" s="302"/>
      <c r="BH183" s="302"/>
      <c r="BI183" s="302"/>
      <c r="BJ183" s="302"/>
      <c r="BK183" s="302"/>
      <c r="BL183" s="302"/>
      <c r="BM183" s="302"/>
      <c r="BN183" s="302"/>
      <c r="BO183" s="302"/>
      <c r="BP183" s="302"/>
      <c r="BQ183" s="302"/>
      <c r="BR183" s="302"/>
      <c r="BS183" s="302"/>
      <c r="BT183" s="302"/>
      <c r="BU183" s="302"/>
      <c r="BV183" s="302"/>
      <c r="BW183" s="302"/>
      <c r="BX183" s="302"/>
      <c r="BY183" s="302"/>
      <c r="BZ183" s="302"/>
      <c r="CA183" s="302"/>
      <c r="CB183" s="302"/>
      <c r="CC183" s="302"/>
      <c r="CD183" s="302"/>
      <c r="CE183" s="302"/>
      <c r="CF183" s="302"/>
      <c r="CG183" s="302"/>
      <c r="CH183" s="302"/>
      <c r="CI183" s="302"/>
      <c r="CJ183" s="302"/>
      <c r="CK183" s="302"/>
      <c r="CL183" s="302"/>
      <c r="CM183" s="302"/>
      <c r="CN183" s="302"/>
      <c r="CO183" s="302"/>
      <c r="CP183" s="302"/>
      <c r="CQ183" s="302"/>
      <c r="CR183" s="302"/>
      <c r="CS183" s="302"/>
      <c r="CT183" s="302"/>
      <c r="CU183" s="302"/>
      <c r="CV183" s="302"/>
      <c r="CW183" s="302"/>
      <c r="CX183" s="302"/>
      <c r="CY183" s="302"/>
      <c r="CZ183" s="302"/>
    </row>
    <row r="184" spans="1:104" ht="12.75" x14ac:dyDescent="0.2">
      <c r="A184" s="178"/>
      <c r="B184" s="178"/>
      <c r="C184" s="178"/>
      <c r="D184" s="178"/>
      <c r="E184" s="178"/>
      <c r="F184" s="341"/>
      <c r="G184" s="341"/>
      <c r="H184" s="352"/>
      <c r="I184" s="357"/>
      <c r="J184" s="357"/>
      <c r="K184" s="357"/>
      <c r="Q184" s="354"/>
      <c r="R184" s="354"/>
      <c r="S184" s="355"/>
      <c r="U184" s="302"/>
      <c r="V184" s="302"/>
      <c r="W184" s="302"/>
      <c r="X184" s="302"/>
      <c r="Y184" s="302"/>
      <c r="Z184" s="302"/>
      <c r="AA184" s="302"/>
      <c r="AB184" s="302"/>
      <c r="AC184" s="302"/>
      <c r="AD184" s="302"/>
      <c r="AE184" s="302"/>
      <c r="AF184" s="302"/>
      <c r="AG184" s="302"/>
      <c r="AH184" s="302"/>
      <c r="AI184" s="302"/>
      <c r="AJ184" s="302"/>
      <c r="AK184" s="302"/>
      <c r="AL184" s="302"/>
      <c r="AM184" s="302"/>
      <c r="AN184" s="302"/>
      <c r="AO184" s="302"/>
      <c r="AP184" s="302"/>
      <c r="AQ184" s="302"/>
      <c r="AR184" s="302"/>
      <c r="AS184" s="302"/>
      <c r="AT184" s="302"/>
      <c r="AU184" s="302"/>
      <c r="AV184" s="302"/>
      <c r="AW184" s="302"/>
      <c r="AX184" s="302"/>
      <c r="AY184" s="302"/>
      <c r="AZ184" s="302"/>
      <c r="BA184" s="302"/>
      <c r="BB184" s="302"/>
      <c r="BC184" s="302"/>
      <c r="BD184" s="302"/>
      <c r="BE184" s="302"/>
      <c r="BF184" s="302"/>
      <c r="BG184" s="302"/>
      <c r="BH184" s="302"/>
      <c r="BI184" s="302"/>
      <c r="BJ184" s="302"/>
      <c r="BK184" s="302"/>
      <c r="BL184" s="302"/>
      <c r="BM184" s="302"/>
      <c r="BN184" s="302"/>
      <c r="BO184" s="302"/>
      <c r="BP184" s="302"/>
      <c r="BQ184" s="302"/>
      <c r="BR184" s="302"/>
      <c r="BS184" s="302"/>
      <c r="BT184" s="302"/>
      <c r="BU184" s="302"/>
      <c r="BV184" s="302"/>
      <c r="BW184" s="302"/>
      <c r="BX184" s="302"/>
      <c r="BY184" s="302"/>
      <c r="BZ184" s="302"/>
      <c r="CA184" s="302"/>
      <c r="CB184" s="302"/>
      <c r="CC184" s="302"/>
      <c r="CD184" s="302"/>
      <c r="CE184" s="302"/>
      <c r="CF184" s="302"/>
      <c r="CG184" s="302"/>
      <c r="CH184" s="302"/>
      <c r="CI184" s="302"/>
      <c r="CJ184" s="302"/>
      <c r="CK184" s="302"/>
      <c r="CL184" s="302"/>
      <c r="CM184" s="302"/>
      <c r="CN184" s="302"/>
      <c r="CO184" s="302"/>
      <c r="CP184" s="302"/>
      <c r="CQ184" s="302"/>
      <c r="CR184" s="302"/>
      <c r="CS184" s="302"/>
      <c r="CT184" s="302"/>
      <c r="CU184" s="302"/>
      <c r="CV184" s="302"/>
      <c r="CW184" s="302"/>
      <c r="CX184" s="302"/>
      <c r="CY184" s="302"/>
      <c r="CZ184" s="302"/>
    </row>
    <row r="185" spans="1:104" x14ac:dyDescent="0.2">
      <c r="A185" s="178"/>
      <c r="B185" s="178"/>
      <c r="C185" s="178"/>
      <c r="D185" s="178"/>
      <c r="E185" s="178"/>
      <c r="I185" s="357"/>
      <c r="J185" s="357"/>
      <c r="K185" s="357"/>
      <c r="Q185" s="354"/>
      <c r="R185" s="354"/>
      <c r="S185" s="355"/>
    </row>
    <row r="186" spans="1:104" x14ac:dyDescent="0.2">
      <c r="I186" s="357"/>
      <c r="J186" s="357"/>
      <c r="K186" s="357"/>
      <c r="Q186" s="354"/>
      <c r="R186" s="354"/>
      <c r="S186" s="355"/>
    </row>
    <row r="187" spans="1:104" x14ac:dyDescent="0.2">
      <c r="I187" s="357"/>
      <c r="J187" s="357"/>
      <c r="K187" s="357"/>
      <c r="Q187" s="354"/>
      <c r="R187" s="354"/>
      <c r="S187" s="355"/>
    </row>
    <row r="188" spans="1:104" x14ac:dyDescent="0.2">
      <c r="I188" s="357"/>
      <c r="J188" s="357"/>
      <c r="K188" s="357"/>
      <c r="Q188" s="354"/>
      <c r="R188" s="354"/>
      <c r="S188" s="355"/>
    </row>
    <row r="189" spans="1:104" x14ac:dyDescent="0.2">
      <c r="I189" s="357"/>
      <c r="J189" s="357"/>
      <c r="K189" s="357"/>
      <c r="Q189" s="354"/>
      <c r="R189" s="354"/>
      <c r="S189" s="355"/>
    </row>
    <row r="190" spans="1:104" x14ac:dyDescent="0.2">
      <c r="I190" s="357"/>
      <c r="J190" s="357"/>
      <c r="K190" s="357"/>
      <c r="Q190" s="354"/>
      <c r="R190" s="354"/>
      <c r="S190" s="355"/>
    </row>
    <row r="191" spans="1:104" x14ac:dyDescent="0.2">
      <c r="I191" s="357"/>
      <c r="J191" s="357"/>
      <c r="K191" s="357"/>
      <c r="Q191" s="354"/>
      <c r="R191" s="354"/>
      <c r="S191" s="355"/>
    </row>
    <row r="192" spans="1:104" x14ac:dyDescent="0.2">
      <c r="I192" s="357"/>
      <c r="J192" s="357"/>
      <c r="K192" s="357"/>
      <c r="P192" s="359"/>
      <c r="Q192" s="354"/>
      <c r="R192" s="354"/>
      <c r="S192" s="355"/>
    </row>
    <row r="193" spans="9:19" x14ac:dyDescent="0.2">
      <c r="I193" s="357"/>
      <c r="J193" s="357"/>
      <c r="K193" s="357"/>
      <c r="Q193" s="354"/>
      <c r="R193" s="354"/>
      <c r="S193" s="355"/>
    </row>
    <row r="194" spans="9:19" x14ac:dyDescent="0.2">
      <c r="I194" s="357"/>
      <c r="J194" s="357"/>
      <c r="K194" s="357"/>
      <c r="Q194" s="354"/>
      <c r="R194" s="354"/>
      <c r="S194" s="355"/>
    </row>
    <row r="195" spans="9:19" x14ac:dyDescent="0.2">
      <c r="I195" s="357"/>
      <c r="J195" s="357"/>
      <c r="K195" s="357"/>
      <c r="O195" s="359"/>
      <c r="Q195" s="354"/>
      <c r="R195" s="354"/>
      <c r="S195" s="355"/>
    </row>
    <row r="196" spans="9:19" x14ac:dyDescent="0.2">
      <c r="I196" s="357"/>
      <c r="J196" s="357"/>
      <c r="K196" s="357"/>
      <c r="Q196" s="354"/>
      <c r="R196" s="354"/>
      <c r="S196" s="355"/>
    </row>
    <row r="197" spans="9:19" x14ac:dyDescent="0.2">
      <c r="I197" s="357"/>
      <c r="J197" s="357"/>
      <c r="K197" s="357"/>
      <c r="Q197" s="354"/>
      <c r="R197" s="354"/>
      <c r="S197" s="355"/>
    </row>
    <row r="198" spans="9:19" x14ac:dyDescent="0.2">
      <c r="I198" s="357"/>
      <c r="J198" s="357"/>
      <c r="K198" s="357"/>
      <c r="Q198" s="354"/>
      <c r="R198" s="354"/>
      <c r="S198" s="355"/>
    </row>
    <row r="199" spans="9:19" x14ac:dyDescent="0.2">
      <c r="I199" s="357"/>
      <c r="J199" s="357"/>
      <c r="K199" s="357"/>
      <c r="Q199" s="354"/>
      <c r="R199" s="354"/>
      <c r="S199" s="355"/>
    </row>
    <row r="200" spans="9:19" x14ac:dyDescent="0.2">
      <c r="I200" s="357"/>
      <c r="J200" s="357"/>
      <c r="K200" s="357"/>
      <c r="Q200" s="354"/>
      <c r="R200" s="354"/>
      <c r="S200" s="355"/>
    </row>
    <row r="201" spans="9:19" x14ac:dyDescent="0.2">
      <c r="I201" s="357"/>
      <c r="J201" s="357"/>
      <c r="K201" s="357"/>
      <c r="Q201" s="354"/>
      <c r="R201" s="354"/>
      <c r="S201" s="355"/>
    </row>
    <row r="202" spans="9:19" x14ac:dyDescent="0.2">
      <c r="I202" s="357"/>
      <c r="J202" s="357"/>
      <c r="K202" s="357"/>
      <c r="Q202" s="354"/>
      <c r="R202" s="354"/>
      <c r="S202" s="355"/>
    </row>
    <row r="203" spans="9:19" x14ac:dyDescent="0.2">
      <c r="I203" s="357"/>
      <c r="J203" s="357"/>
      <c r="K203" s="357"/>
      <c r="Q203" s="354"/>
      <c r="R203" s="354"/>
      <c r="S203" s="355"/>
    </row>
    <row r="204" spans="9:19" x14ac:dyDescent="0.2">
      <c r="I204" s="357"/>
      <c r="J204" s="357"/>
      <c r="K204" s="357"/>
      <c r="Q204" s="354"/>
      <c r="R204" s="354"/>
      <c r="S204" s="355"/>
    </row>
    <row r="205" spans="9:19" x14ac:dyDescent="0.2">
      <c r="I205" s="357"/>
      <c r="J205" s="357"/>
      <c r="K205" s="357"/>
      <c r="Q205" s="354"/>
      <c r="R205" s="354"/>
      <c r="S205" s="355"/>
    </row>
    <row r="206" spans="9:19" x14ac:dyDescent="0.2">
      <c r="I206" s="357"/>
      <c r="J206" s="357"/>
      <c r="K206" s="357"/>
      <c r="Q206" s="354"/>
      <c r="R206" s="354"/>
      <c r="S206" s="355"/>
    </row>
    <row r="207" spans="9:19" x14ac:dyDescent="0.2">
      <c r="I207" s="357"/>
      <c r="J207" s="357"/>
      <c r="K207" s="357"/>
      <c r="Q207" s="354"/>
      <c r="R207" s="354"/>
      <c r="S207" s="355"/>
    </row>
    <row r="208" spans="9:19" x14ac:dyDescent="0.2">
      <c r="I208" s="357"/>
      <c r="J208" s="357"/>
      <c r="K208" s="357"/>
      <c r="Q208" s="354"/>
      <c r="R208" s="354"/>
      <c r="S208" s="355"/>
    </row>
    <row r="209" spans="9:19" x14ac:dyDescent="0.2">
      <c r="I209" s="357"/>
      <c r="J209" s="357"/>
      <c r="K209" s="357"/>
      <c r="Q209" s="354"/>
      <c r="R209" s="354"/>
      <c r="S209" s="355"/>
    </row>
    <row r="210" spans="9:19" x14ac:dyDescent="0.2">
      <c r="I210" s="357"/>
      <c r="J210" s="357"/>
      <c r="K210" s="357"/>
      <c r="Q210" s="354"/>
      <c r="R210" s="354"/>
      <c r="S210" s="355"/>
    </row>
    <row r="211" spans="9:19" x14ac:dyDescent="0.2">
      <c r="I211" s="357"/>
      <c r="J211" s="357"/>
      <c r="K211" s="357"/>
      <c r="Q211" s="354"/>
      <c r="R211" s="354"/>
      <c r="S211" s="355"/>
    </row>
    <row r="212" spans="9:19" x14ac:dyDescent="0.2">
      <c r="I212" s="357"/>
      <c r="J212" s="357"/>
      <c r="K212" s="357"/>
      <c r="Q212" s="354"/>
      <c r="R212" s="354"/>
      <c r="S212" s="355"/>
    </row>
    <row r="213" spans="9:19" x14ac:dyDescent="0.2">
      <c r="I213" s="357"/>
      <c r="J213" s="357"/>
      <c r="K213" s="357"/>
      <c r="Q213" s="354"/>
      <c r="R213" s="354"/>
      <c r="S213" s="355"/>
    </row>
    <row r="214" spans="9:19" x14ac:dyDescent="0.2">
      <c r="I214" s="357"/>
      <c r="J214" s="357"/>
      <c r="K214" s="357"/>
      <c r="Q214" s="354"/>
      <c r="R214" s="354"/>
      <c r="S214" s="355"/>
    </row>
    <row r="215" spans="9:19" x14ac:dyDescent="0.2">
      <c r="I215" s="357"/>
      <c r="J215" s="357"/>
      <c r="K215" s="357"/>
      <c r="Q215" s="354"/>
      <c r="R215" s="354"/>
      <c r="S215" s="355"/>
    </row>
    <row r="216" spans="9:19" x14ac:dyDescent="0.2">
      <c r="I216" s="357"/>
      <c r="J216" s="357"/>
      <c r="K216" s="357"/>
      <c r="Q216" s="354"/>
      <c r="R216" s="354"/>
      <c r="S216" s="355"/>
    </row>
    <row r="217" spans="9:19" x14ac:dyDescent="0.2">
      <c r="I217" s="357"/>
      <c r="J217" s="357"/>
      <c r="K217" s="357"/>
      <c r="Q217" s="354"/>
      <c r="R217" s="354"/>
      <c r="S217" s="355"/>
    </row>
    <row r="218" spans="9:19" x14ac:dyDescent="0.2">
      <c r="I218" s="357"/>
      <c r="J218" s="357"/>
      <c r="K218" s="357"/>
      <c r="Q218" s="354"/>
      <c r="R218" s="354"/>
      <c r="S218" s="355"/>
    </row>
    <row r="219" spans="9:19" x14ac:dyDescent="0.2">
      <c r="I219" s="357"/>
      <c r="J219" s="357"/>
      <c r="K219" s="357"/>
      <c r="Q219" s="354"/>
      <c r="R219" s="354"/>
      <c r="S219" s="355"/>
    </row>
    <row r="220" spans="9:19" x14ac:dyDescent="0.2">
      <c r="I220" s="357"/>
      <c r="J220" s="357"/>
      <c r="K220" s="357"/>
      <c r="Q220" s="354"/>
      <c r="R220" s="354"/>
      <c r="S220" s="355"/>
    </row>
    <row r="221" spans="9:19" x14ac:dyDescent="0.2">
      <c r="I221" s="357"/>
      <c r="J221" s="357"/>
      <c r="K221" s="357"/>
      <c r="Q221" s="354"/>
      <c r="R221" s="354"/>
      <c r="S221" s="355"/>
    </row>
    <row r="222" spans="9:19" x14ac:dyDescent="0.2">
      <c r="I222" s="357"/>
      <c r="J222" s="357"/>
      <c r="K222" s="357"/>
      <c r="Q222" s="354"/>
      <c r="R222" s="354"/>
      <c r="S222" s="355"/>
    </row>
    <row r="223" spans="9:19" x14ac:dyDescent="0.2">
      <c r="I223" s="357"/>
      <c r="J223" s="357"/>
      <c r="K223" s="357"/>
      <c r="Q223" s="354"/>
      <c r="R223" s="354"/>
      <c r="S223" s="355"/>
    </row>
    <row r="224" spans="9:19" x14ac:dyDescent="0.2">
      <c r="I224" s="357"/>
      <c r="J224" s="357"/>
      <c r="K224" s="357"/>
      <c r="Q224" s="354"/>
      <c r="R224" s="354"/>
      <c r="S224" s="355"/>
    </row>
    <row r="225" spans="9:19" x14ac:dyDescent="0.2">
      <c r="I225" s="357"/>
      <c r="J225" s="357"/>
      <c r="K225" s="357"/>
      <c r="Q225" s="354"/>
      <c r="R225" s="354"/>
      <c r="S225" s="355"/>
    </row>
    <row r="226" spans="9:19" x14ac:dyDescent="0.2">
      <c r="I226" s="357"/>
      <c r="J226" s="357"/>
      <c r="K226" s="357"/>
      <c r="Q226" s="354"/>
      <c r="R226" s="354"/>
      <c r="S226" s="355"/>
    </row>
    <row r="227" spans="9:19" x14ac:dyDescent="0.2">
      <c r="I227" s="357"/>
      <c r="J227" s="357"/>
      <c r="K227" s="357"/>
      <c r="Q227" s="354"/>
      <c r="R227" s="354"/>
      <c r="S227" s="355"/>
    </row>
    <row r="228" spans="9:19" x14ac:dyDescent="0.2">
      <c r="I228" s="357"/>
      <c r="J228" s="357"/>
      <c r="K228" s="357"/>
      <c r="Q228" s="354"/>
      <c r="R228" s="354"/>
      <c r="S228" s="355"/>
    </row>
    <row r="229" spans="9:19" x14ac:dyDescent="0.2">
      <c r="I229" s="357"/>
      <c r="J229" s="357"/>
      <c r="K229" s="357"/>
      <c r="Q229" s="354"/>
      <c r="R229" s="354"/>
      <c r="S229" s="355"/>
    </row>
    <row r="230" spans="9:19" x14ac:dyDescent="0.2">
      <c r="I230" s="357"/>
      <c r="J230" s="357"/>
      <c r="K230" s="357"/>
      <c r="Q230" s="354"/>
      <c r="R230" s="354"/>
      <c r="S230" s="355"/>
    </row>
    <row r="231" spans="9:19" x14ac:dyDescent="0.2">
      <c r="I231" s="357"/>
      <c r="J231" s="357"/>
      <c r="K231" s="357"/>
      <c r="Q231" s="354"/>
      <c r="R231" s="354"/>
      <c r="S231" s="355"/>
    </row>
    <row r="232" spans="9:19" x14ac:dyDescent="0.2">
      <c r="I232" s="357"/>
      <c r="J232" s="357"/>
      <c r="K232" s="357"/>
      <c r="Q232" s="354"/>
      <c r="R232" s="354"/>
      <c r="S232" s="355"/>
    </row>
    <row r="233" spans="9:19" x14ac:dyDescent="0.2">
      <c r="I233" s="357"/>
      <c r="J233" s="357"/>
      <c r="K233" s="357"/>
      <c r="Q233" s="354"/>
      <c r="R233" s="354"/>
      <c r="S233" s="355"/>
    </row>
    <row r="234" spans="9:19" x14ac:dyDescent="0.2">
      <c r="I234" s="357"/>
      <c r="J234" s="357"/>
      <c r="K234" s="357"/>
      <c r="Q234" s="354"/>
      <c r="R234" s="354"/>
      <c r="S234" s="355"/>
    </row>
    <row r="235" spans="9:19" x14ac:dyDescent="0.2">
      <c r="I235" s="357"/>
      <c r="J235" s="357"/>
      <c r="K235" s="357"/>
      <c r="Q235" s="354"/>
      <c r="R235" s="354"/>
      <c r="S235" s="355"/>
    </row>
    <row r="236" spans="9:19" x14ac:dyDescent="0.2">
      <c r="I236" s="357"/>
      <c r="J236" s="357"/>
      <c r="K236" s="357"/>
      <c r="Q236" s="354"/>
      <c r="R236" s="354"/>
      <c r="S236" s="355"/>
    </row>
    <row r="237" spans="9:19" x14ac:dyDescent="0.2">
      <c r="I237" s="357"/>
      <c r="J237" s="357"/>
      <c r="K237" s="357"/>
      <c r="Q237" s="354"/>
      <c r="R237" s="354"/>
      <c r="S237" s="355"/>
    </row>
    <row r="238" spans="9:19" x14ac:dyDescent="0.2">
      <c r="I238" s="357"/>
      <c r="J238" s="357"/>
      <c r="K238" s="357"/>
      <c r="Q238" s="354"/>
      <c r="R238" s="354"/>
      <c r="S238" s="355"/>
    </row>
    <row r="239" spans="9:19" x14ac:dyDescent="0.2">
      <c r="I239" s="357"/>
      <c r="J239" s="357"/>
      <c r="K239" s="357"/>
      <c r="Q239" s="354"/>
      <c r="R239" s="354"/>
      <c r="S239" s="355"/>
    </row>
    <row r="240" spans="9:19" x14ac:dyDescent="0.2">
      <c r="I240" s="357"/>
      <c r="J240" s="357"/>
      <c r="K240" s="357"/>
      <c r="Q240" s="354"/>
      <c r="R240" s="354"/>
      <c r="S240" s="355"/>
    </row>
    <row r="241" spans="9:19" x14ac:dyDescent="0.2">
      <c r="I241" s="357"/>
      <c r="J241" s="357"/>
      <c r="K241" s="357"/>
      <c r="Q241" s="354"/>
      <c r="R241" s="354"/>
      <c r="S241" s="355"/>
    </row>
    <row r="242" spans="9:19" x14ac:dyDescent="0.2">
      <c r="I242" s="357"/>
      <c r="J242" s="357"/>
      <c r="K242" s="357"/>
      <c r="Q242" s="354"/>
      <c r="R242" s="354"/>
      <c r="S242" s="355"/>
    </row>
    <row r="243" spans="9:19" x14ac:dyDescent="0.2">
      <c r="I243" s="357"/>
      <c r="J243" s="357"/>
      <c r="K243" s="357"/>
      <c r="Q243" s="354"/>
      <c r="R243" s="354"/>
      <c r="S243" s="355"/>
    </row>
    <row r="244" spans="9:19" x14ac:dyDescent="0.2">
      <c r="I244" s="357"/>
      <c r="J244" s="357"/>
      <c r="K244" s="357"/>
      <c r="Q244" s="354"/>
      <c r="R244" s="354"/>
      <c r="S244" s="355"/>
    </row>
    <row r="245" spans="9:19" x14ac:dyDescent="0.2">
      <c r="I245" s="357"/>
      <c r="J245" s="357"/>
      <c r="K245" s="357"/>
      <c r="Q245" s="354"/>
      <c r="R245" s="354"/>
      <c r="S245" s="355"/>
    </row>
    <row r="246" spans="9:19" x14ac:dyDescent="0.2">
      <c r="I246" s="357"/>
      <c r="J246" s="357"/>
      <c r="K246" s="357"/>
      <c r="Q246" s="354"/>
      <c r="R246" s="354"/>
      <c r="S246" s="355"/>
    </row>
    <row r="247" spans="9:19" x14ac:dyDescent="0.2">
      <c r="I247" s="357"/>
      <c r="J247" s="357"/>
      <c r="K247" s="357"/>
      <c r="Q247" s="354"/>
      <c r="R247" s="354"/>
      <c r="S247" s="355"/>
    </row>
    <row r="248" spans="9:19" x14ac:dyDescent="0.2">
      <c r="I248" s="357"/>
      <c r="J248" s="357"/>
      <c r="K248" s="357"/>
      <c r="Q248" s="354"/>
      <c r="R248" s="354"/>
      <c r="S248" s="355"/>
    </row>
    <row r="249" spans="9:19" x14ac:dyDescent="0.2">
      <c r="I249" s="357"/>
      <c r="J249" s="357"/>
      <c r="K249" s="357"/>
      <c r="Q249" s="354"/>
      <c r="R249" s="354"/>
      <c r="S249" s="355"/>
    </row>
    <row r="250" spans="9:19" x14ac:dyDescent="0.2">
      <c r="I250" s="357"/>
      <c r="J250" s="357"/>
      <c r="K250" s="357"/>
      <c r="Q250" s="354"/>
      <c r="R250" s="354"/>
      <c r="S250" s="355"/>
    </row>
    <row r="251" spans="9:19" x14ac:dyDescent="0.2">
      <c r="I251" s="357"/>
      <c r="J251" s="357"/>
      <c r="K251" s="357"/>
      <c r="Q251" s="354"/>
      <c r="R251" s="354"/>
      <c r="S251" s="355"/>
    </row>
    <row r="252" spans="9:19" x14ac:dyDescent="0.2">
      <c r="I252" s="357"/>
      <c r="J252" s="357"/>
      <c r="K252" s="357"/>
      <c r="Q252" s="354"/>
      <c r="R252" s="354"/>
      <c r="S252" s="355"/>
    </row>
    <row r="253" spans="9:19" x14ac:dyDescent="0.2">
      <c r="I253" s="357"/>
      <c r="J253" s="357"/>
      <c r="K253" s="357"/>
      <c r="Q253" s="354"/>
      <c r="R253" s="354"/>
      <c r="S253" s="355"/>
    </row>
    <row r="254" spans="9:19" x14ac:dyDescent="0.2">
      <c r="I254" s="357"/>
      <c r="J254" s="357"/>
      <c r="K254" s="357"/>
      <c r="Q254" s="354"/>
      <c r="R254" s="354"/>
      <c r="S254" s="355"/>
    </row>
    <row r="255" spans="9:19" x14ac:dyDescent="0.2">
      <c r="I255" s="357"/>
      <c r="J255" s="357"/>
      <c r="K255" s="357"/>
      <c r="Q255" s="354"/>
      <c r="R255" s="354"/>
      <c r="S255" s="355"/>
    </row>
    <row r="256" spans="9:19" x14ac:dyDescent="0.2">
      <c r="I256" s="357"/>
      <c r="J256" s="357"/>
      <c r="K256" s="357"/>
      <c r="Q256" s="354"/>
      <c r="R256" s="354"/>
      <c r="S256" s="355"/>
    </row>
    <row r="257" spans="9:19" x14ac:dyDescent="0.2">
      <c r="I257" s="357"/>
      <c r="J257" s="357"/>
      <c r="K257" s="357"/>
      <c r="Q257" s="354"/>
      <c r="R257" s="354"/>
      <c r="S257" s="355"/>
    </row>
    <row r="258" spans="9:19" x14ac:dyDescent="0.2">
      <c r="I258" s="357"/>
      <c r="J258" s="357"/>
      <c r="K258" s="357"/>
      <c r="Q258" s="354"/>
      <c r="R258" s="354"/>
      <c r="S258" s="355"/>
    </row>
    <row r="259" spans="9:19" x14ac:dyDescent="0.2">
      <c r="I259" s="357"/>
      <c r="J259" s="357"/>
      <c r="K259" s="357"/>
      <c r="Q259" s="354"/>
      <c r="R259" s="354"/>
      <c r="S259" s="355"/>
    </row>
    <row r="260" spans="9:19" x14ac:dyDescent="0.2">
      <c r="I260" s="357"/>
      <c r="J260" s="357"/>
      <c r="K260" s="357"/>
      <c r="Q260" s="354"/>
      <c r="R260" s="354"/>
      <c r="S260" s="355"/>
    </row>
    <row r="261" spans="9:19" x14ac:dyDescent="0.2">
      <c r="I261" s="357"/>
      <c r="J261" s="357"/>
      <c r="K261" s="357"/>
      <c r="Q261" s="354"/>
      <c r="R261" s="354"/>
      <c r="S261" s="355"/>
    </row>
    <row r="262" spans="9:19" x14ac:dyDescent="0.2">
      <c r="I262" s="357"/>
      <c r="J262" s="357"/>
      <c r="K262" s="357"/>
      <c r="Q262" s="354"/>
      <c r="R262" s="354"/>
      <c r="S262" s="355"/>
    </row>
    <row r="263" spans="9:19" x14ac:dyDescent="0.2">
      <c r="I263" s="357"/>
      <c r="J263" s="357"/>
      <c r="K263" s="357"/>
      <c r="Q263" s="354"/>
      <c r="R263" s="354"/>
      <c r="S263" s="355"/>
    </row>
    <row r="264" spans="9:19" x14ac:dyDescent="0.2">
      <c r="I264" s="357"/>
      <c r="J264" s="357"/>
      <c r="K264" s="357"/>
      <c r="Q264" s="354"/>
      <c r="R264" s="354"/>
      <c r="S264" s="355"/>
    </row>
    <row r="265" spans="9:19" x14ac:dyDescent="0.2">
      <c r="I265" s="357"/>
      <c r="J265" s="357"/>
      <c r="K265" s="357"/>
      <c r="Q265" s="354"/>
      <c r="R265" s="354"/>
      <c r="S265" s="355"/>
    </row>
    <row r="266" spans="9:19" x14ac:dyDescent="0.2">
      <c r="I266" s="357"/>
      <c r="J266" s="357"/>
      <c r="K266" s="357"/>
      <c r="Q266" s="354"/>
      <c r="R266" s="354"/>
      <c r="S266" s="355"/>
    </row>
    <row r="267" spans="9:19" x14ac:dyDescent="0.2">
      <c r="I267" s="357"/>
      <c r="J267" s="357"/>
      <c r="K267" s="357"/>
      <c r="Q267" s="354"/>
      <c r="R267" s="354"/>
      <c r="S267" s="355"/>
    </row>
    <row r="268" spans="9:19" x14ac:dyDescent="0.2">
      <c r="I268" s="357"/>
      <c r="J268" s="357"/>
      <c r="K268" s="357"/>
      <c r="Q268" s="354"/>
      <c r="R268" s="354"/>
      <c r="S268" s="355"/>
    </row>
    <row r="269" spans="9:19" x14ac:dyDescent="0.2">
      <c r="I269" s="357"/>
      <c r="J269" s="357"/>
      <c r="K269" s="357"/>
      <c r="Q269" s="354"/>
      <c r="R269" s="354"/>
      <c r="S269" s="355"/>
    </row>
    <row r="270" spans="9:19" x14ac:dyDescent="0.2">
      <c r="I270" s="357"/>
      <c r="J270" s="357"/>
      <c r="K270" s="357"/>
      <c r="Q270" s="354"/>
      <c r="R270" s="354"/>
      <c r="S270" s="355"/>
    </row>
    <row r="271" spans="9:19" x14ac:dyDescent="0.2">
      <c r="I271" s="357"/>
      <c r="J271" s="357"/>
      <c r="K271" s="357"/>
      <c r="Q271" s="354"/>
      <c r="R271" s="354"/>
      <c r="S271" s="355"/>
    </row>
    <row r="272" spans="9:19" x14ac:dyDescent="0.2">
      <c r="I272" s="357"/>
      <c r="J272" s="357"/>
      <c r="K272" s="357"/>
      <c r="Q272" s="354"/>
      <c r="R272" s="354"/>
      <c r="S272" s="355"/>
    </row>
    <row r="273" spans="9:19" x14ac:dyDescent="0.2">
      <c r="I273" s="357"/>
      <c r="J273" s="357"/>
      <c r="K273" s="357"/>
      <c r="Q273" s="354"/>
      <c r="R273" s="354"/>
      <c r="S273" s="355"/>
    </row>
    <row r="274" spans="9:19" x14ac:dyDescent="0.2">
      <c r="I274" s="357"/>
      <c r="J274" s="357"/>
      <c r="K274" s="357"/>
      <c r="Q274" s="354"/>
      <c r="R274" s="354"/>
      <c r="S274" s="355"/>
    </row>
    <row r="275" spans="9:19" x14ac:dyDescent="0.2">
      <c r="I275" s="357"/>
      <c r="J275" s="357"/>
      <c r="K275" s="357"/>
      <c r="Q275" s="354"/>
      <c r="R275" s="354"/>
      <c r="S275" s="355"/>
    </row>
    <row r="276" spans="9:19" x14ac:dyDescent="0.2">
      <c r="I276" s="357"/>
      <c r="J276" s="357"/>
      <c r="K276" s="357"/>
      <c r="Q276" s="354"/>
      <c r="R276" s="354"/>
      <c r="S276" s="355"/>
    </row>
    <row r="277" spans="9:19" x14ac:dyDescent="0.2">
      <c r="I277" s="357"/>
      <c r="J277" s="357"/>
      <c r="K277" s="357"/>
      <c r="Q277" s="354"/>
      <c r="R277" s="354"/>
      <c r="S277" s="355"/>
    </row>
    <row r="278" spans="9:19" x14ac:dyDescent="0.2">
      <c r="I278" s="357"/>
      <c r="J278" s="357"/>
      <c r="K278" s="357"/>
      <c r="Q278" s="354"/>
      <c r="R278" s="354"/>
      <c r="S278" s="355"/>
    </row>
    <row r="279" spans="9:19" x14ac:dyDescent="0.2">
      <c r="I279" s="357"/>
      <c r="J279" s="357"/>
      <c r="K279" s="357"/>
      <c r="Q279" s="354"/>
      <c r="R279" s="354"/>
      <c r="S279" s="355"/>
    </row>
    <row r="280" spans="9:19" x14ac:dyDescent="0.2">
      <c r="I280" s="357"/>
      <c r="J280" s="357"/>
      <c r="K280" s="357"/>
      <c r="Q280" s="354"/>
      <c r="R280" s="354"/>
      <c r="S280" s="355"/>
    </row>
    <row r="281" spans="9:19" x14ac:dyDescent="0.2">
      <c r="I281" s="357"/>
      <c r="J281" s="357"/>
      <c r="K281" s="357"/>
      <c r="Q281" s="354"/>
      <c r="R281" s="354"/>
      <c r="S281" s="355"/>
    </row>
    <row r="282" spans="9:19" x14ac:dyDescent="0.2">
      <c r="I282" s="357"/>
      <c r="J282" s="357"/>
      <c r="K282" s="357"/>
      <c r="Q282" s="354"/>
      <c r="R282" s="354"/>
      <c r="S282" s="355"/>
    </row>
    <row r="283" spans="9:19" x14ac:dyDescent="0.2">
      <c r="I283" s="357"/>
      <c r="J283" s="357"/>
      <c r="K283" s="357"/>
      <c r="Q283" s="354"/>
      <c r="R283" s="354"/>
      <c r="S283" s="355"/>
    </row>
    <row r="284" spans="9:19" x14ac:dyDescent="0.2">
      <c r="I284" s="357"/>
      <c r="J284" s="357"/>
      <c r="K284" s="357"/>
      <c r="Q284" s="354"/>
      <c r="R284" s="354"/>
      <c r="S284" s="355"/>
    </row>
    <row r="285" spans="9:19" x14ac:dyDescent="0.2">
      <c r="I285" s="357"/>
      <c r="J285" s="357"/>
      <c r="K285" s="357"/>
      <c r="Q285" s="354"/>
      <c r="R285" s="354"/>
      <c r="S285" s="355"/>
    </row>
    <row r="286" spans="9:19" x14ac:dyDescent="0.2">
      <c r="I286" s="357"/>
      <c r="J286" s="357"/>
      <c r="K286" s="357"/>
      <c r="Q286" s="354"/>
      <c r="R286" s="354"/>
      <c r="S286" s="355"/>
    </row>
    <row r="287" spans="9:19" x14ac:dyDescent="0.2">
      <c r="I287" s="357"/>
      <c r="J287" s="357"/>
      <c r="K287" s="357"/>
      <c r="Q287" s="354"/>
      <c r="R287" s="354"/>
      <c r="S287" s="355"/>
    </row>
    <row r="288" spans="9:19" x14ac:dyDescent="0.2">
      <c r="I288" s="357"/>
      <c r="J288" s="357"/>
      <c r="K288" s="357"/>
      <c r="Q288" s="354"/>
      <c r="R288" s="354"/>
      <c r="S288" s="355"/>
    </row>
    <row r="289" spans="9:18" x14ac:dyDescent="0.2">
      <c r="I289" s="357"/>
      <c r="J289" s="357"/>
      <c r="K289" s="357"/>
      <c r="Q289" s="354"/>
      <c r="R289" s="354"/>
    </row>
    <row r="290" spans="9:18" x14ac:dyDescent="0.2">
      <c r="I290" s="357"/>
      <c r="J290" s="357"/>
      <c r="K290" s="357"/>
    </row>
    <row r="291" spans="9:18" x14ac:dyDescent="0.2">
      <c r="I291" s="357"/>
      <c r="J291" s="357"/>
      <c r="K291" s="357"/>
    </row>
    <row r="292" spans="9:18" x14ac:dyDescent="0.2">
      <c r="K292" s="357"/>
    </row>
  </sheetData>
  <sheetProtection selectLockedCells="1"/>
  <protectedRanges>
    <protectedRange sqref="H180:H182" name="Range1_1_1"/>
  </protectedRanges>
  <mergeCells count="5">
    <mergeCell ref="G183:H183"/>
    <mergeCell ref="G179:H179"/>
    <mergeCell ref="G180:H180"/>
    <mergeCell ref="G181:H181"/>
    <mergeCell ref="G182:H182"/>
  </mergeCells>
  <phoneticPr fontId="0" type="noConversion"/>
  <printOptions horizontalCentered="1" verticalCentered="1" gridLines="1" gridLinesSet="0"/>
  <pageMargins left="0" right="0" top="0" bottom="0" header="0" footer="0.5"/>
  <pageSetup scale="43" orientation="portrait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7030A0"/>
    <pageSetUpPr fitToPage="1"/>
  </sheetPr>
  <dimension ref="A1:CZ290"/>
  <sheetViews>
    <sheetView topLeftCell="A150" zoomScaleNormal="100" workbookViewId="0">
      <selection activeCell="G31" sqref="G31"/>
    </sheetView>
  </sheetViews>
  <sheetFormatPr defaultColWidth="9.83203125" defaultRowHeight="11.25" x14ac:dyDescent="0.2"/>
  <cols>
    <col min="1" max="1" width="9.1640625" style="80" customWidth="1"/>
    <col min="2" max="2" width="34.6640625" style="80" customWidth="1"/>
    <col min="3" max="3" width="1.83203125" style="80" customWidth="1"/>
    <col min="4" max="4" width="8.6640625" style="170" customWidth="1"/>
    <col min="5" max="7" width="9.83203125" style="170" customWidth="1"/>
    <col min="8" max="8" width="12" style="358" customWidth="1"/>
    <col min="9" max="10" width="9.83203125" style="321" customWidth="1"/>
    <col min="11" max="11" width="15.5" style="321" customWidth="1"/>
    <col min="12" max="13" width="15.5" style="170" customWidth="1"/>
    <col min="14" max="14" width="15.5" style="321" customWidth="1"/>
    <col min="15" max="16" width="15.5" style="353" customWidth="1"/>
    <col min="17" max="17" width="15.5" style="286" customWidth="1"/>
    <col min="18" max="18" width="15.83203125" style="286" customWidth="1"/>
    <col min="19" max="19" width="17.83203125" style="80" customWidth="1"/>
    <col min="20" max="20" width="9.83203125" style="80"/>
    <col min="21" max="21" width="16.33203125" style="80" customWidth="1"/>
    <col min="22" max="16384" width="9.83203125" style="80"/>
  </cols>
  <sheetData>
    <row r="1" spans="1:23" ht="18" customHeight="1" x14ac:dyDescent="0.25">
      <c r="A1" s="69" t="s">
        <v>406</v>
      </c>
      <c r="B1" s="971">
        <f>'Festival Friday'!B2</f>
        <v>43168</v>
      </c>
      <c r="C1" s="1101" t="s">
        <v>330</v>
      </c>
      <c r="D1" s="1101"/>
      <c r="E1" s="1101"/>
      <c r="F1" s="1102" t="s">
        <v>335</v>
      </c>
      <c r="G1" s="1102"/>
      <c r="H1" s="509"/>
      <c r="I1" s="509"/>
      <c r="J1" s="74"/>
      <c r="K1" s="74"/>
      <c r="L1" s="75"/>
      <c r="M1" s="72"/>
      <c r="N1" s="76"/>
      <c r="O1" s="77"/>
      <c r="P1" s="77"/>
      <c r="Q1" s="78"/>
      <c r="R1" s="78"/>
      <c r="S1" s="79"/>
      <c r="T1" s="79"/>
    </row>
    <row r="2" spans="1:23" ht="18" customHeight="1" x14ac:dyDescent="0.25">
      <c r="A2" s="69" t="s">
        <v>15</v>
      </c>
      <c r="B2" s="970">
        <f>'Festival Sunday'!B2</f>
        <v>43170</v>
      </c>
      <c r="C2" s="71"/>
      <c r="D2" s="72"/>
      <c r="E2" s="72"/>
      <c r="F2" s="82"/>
      <c r="G2" s="83" t="s">
        <v>51</v>
      </c>
      <c r="H2" s="84"/>
      <c r="I2" s="85"/>
      <c r="J2" s="85"/>
      <c r="K2" s="85"/>
      <c r="L2" s="86"/>
      <c r="M2" s="86"/>
      <c r="N2" s="85"/>
      <c r="O2" s="87"/>
      <c r="P2" s="87"/>
      <c r="Q2" s="78"/>
      <c r="R2" s="78"/>
      <c r="S2" s="79"/>
      <c r="T2" s="79"/>
    </row>
    <row r="3" spans="1:23" s="97" customFormat="1" ht="12" x14ac:dyDescent="0.2">
      <c r="A3" s="88"/>
      <c r="B3" s="464"/>
      <c r="C3" s="464"/>
      <c r="D3" s="465"/>
      <c r="E3" s="466" t="s">
        <v>21</v>
      </c>
      <c r="F3" s="467" t="s">
        <v>21</v>
      </c>
      <c r="G3" s="468" t="s">
        <v>21</v>
      </c>
      <c r="H3" s="467" t="s">
        <v>21</v>
      </c>
      <c r="I3" s="467" t="s">
        <v>21</v>
      </c>
      <c r="J3" s="467" t="s">
        <v>21</v>
      </c>
      <c r="K3" s="466" t="s">
        <v>21</v>
      </c>
      <c r="L3" s="467" t="s">
        <v>21</v>
      </c>
      <c r="M3" s="468" t="s">
        <v>21</v>
      </c>
      <c r="N3" s="467" t="s">
        <v>21</v>
      </c>
      <c r="O3" s="467" t="s">
        <v>21</v>
      </c>
      <c r="P3" s="467" t="s">
        <v>21</v>
      </c>
      <c r="Q3" s="469"/>
      <c r="R3" s="96"/>
      <c r="S3" s="96"/>
    </row>
    <row r="4" spans="1:23" s="97" customFormat="1" ht="12" x14ac:dyDescent="0.2">
      <c r="A4" s="98"/>
      <c r="B4" s="470" t="s">
        <v>25</v>
      </c>
      <c r="C4" s="471"/>
      <c r="D4" s="472"/>
      <c r="E4" s="473">
        <v>1</v>
      </c>
      <c r="F4" s="474">
        <v>2</v>
      </c>
      <c r="G4" s="474">
        <v>3</v>
      </c>
      <c r="H4" s="474">
        <v>4</v>
      </c>
      <c r="I4" s="474">
        <v>5</v>
      </c>
      <c r="J4" s="474">
        <v>6</v>
      </c>
      <c r="K4" s="473">
        <v>1</v>
      </c>
      <c r="L4" s="475">
        <v>2</v>
      </c>
      <c r="M4" s="104">
        <v>3</v>
      </c>
      <c r="N4" s="475">
        <v>4</v>
      </c>
      <c r="O4" s="475">
        <v>5</v>
      </c>
      <c r="P4" s="475">
        <v>6</v>
      </c>
      <c r="Q4" s="476" t="s">
        <v>2</v>
      </c>
      <c r="R4" s="96"/>
      <c r="S4" s="106"/>
      <c r="T4" s="107"/>
      <c r="U4" s="107"/>
      <c r="V4" s="107"/>
      <c r="W4" s="107"/>
    </row>
    <row r="5" spans="1:23" s="97" customFormat="1" ht="12" x14ac:dyDescent="0.2">
      <c r="A5" s="98"/>
      <c r="B5" s="470" t="s">
        <v>3</v>
      </c>
      <c r="C5" s="471"/>
      <c r="D5" s="472"/>
      <c r="E5" s="473" t="s">
        <v>4</v>
      </c>
      <c r="F5" s="474" t="s">
        <v>4</v>
      </c>
      <c r="G5" s="474" t="s">
        <v>4</v>
      </c>
      <c r="H5" s="474" t="s">
        <v>4</v>
      </c>
      <c r="I5" s="474" t="s">
        <v>4</v>
      </c>
      <c r="J5" s="474" t="s">
        <v>4</v>
      </c>
      <c r="K5" s="473" t="s">
        <v>5</v>
      </c>
      <c r="L5" s="475" t="s">
        <v>5</v>
      </c>
      <c r="M5" s="104" t="s">
        <v>5</v>
      </c>
      <c r="N5" s="475" t="s">
        <v>5</v>
      </c>
      <c r="O5" s="475" t="s">
        <v>5</v>
      </c>
      <c r="P5" s="475" t="s">
        <v>5</v>
      </c>
      <c r="Q5" s="476" t="s">
        <v>6</v>
      </c>
      <c r="R5" s="96"/>
      <c r="S5" s="106"/>
      <c r="T5" s="107"/>
      <c r="U5" s="107"/>
      <c r="V5" s="107"/>
      <c r="W5" s="107"/>
    </row>
    <row r="6" spans="1:23" s="97" customFormat="1" ht="18" hidden="1" customHeight="1" x14ac:dyDescent="0.2">
      <c r="A6" s="98"/>
      <c r="B6" s="470"/>
      <c r="C6" s="471"/>
      <c r="D6" s="472"/>
      <c r="E6" s="473"/>
      <c r="F6" s="474"/>
      <c r="G6" s="474"/>
      <c r="H6" s="474"/>
      <c r="I6" s="474"/>
      <c r="J6" s="474"/>
      <c r="K6" s="473"/>
      <c r="L6" s="475"/>
      <c r="M6" s="104"/>
      <c r="N6" s="475"/>
      <c r="O6" s="475"/>
      <c r="P6" s="475"/>
      <c r="Q6" s="476"/>
      <c r="R6" s="96"/>
      <c r="S6" s="106"/>
      <c r="T6" s="107"/>
      <c r="U6" s="107"/>
      <c r="V6" s="107"/>
      <c r="W6" s="107"/>
    </row>
    <row r="7" spans="1:23" s="97" customFormat="1" ht="18" hidden="1" customHeight="1" x14ac:dyDescent="0.2">
      <c r="A7" s="98"/>
      <c r="B7" s="470"/>
      <c r="C7" s="471"/>
      <c r="D7" s="472"/>
      <c r="E7" s="473"/>
      <c r="F7" s="474"/>
      <c r="G7" s="474"/>
      <c r="H7" s="474"/>
      <c r="I7" s="474"/>
      <c r="J7" s="474"/>
      <c r="K7" s="473"/>
      <c r="L7" s="475"/>
      <c r="M7" s="104"/>
      <c r="N7" s="475"/>
      <c r="O7" s="475"/>
      <c r="P7" s="475"/>
      <c r="Q7" s="476"/>
      <c r="R7" s="96"/>
      <c r="S7" s="106"/>
      <c r="T7" s="107"/>
      <c r="U7" s="107"/>
      <c r="V7" s="107"/>
      <c r="W7" s="107"/>
    </row>
    <row r="8" spans="1:23" s="97" customFormat="1" ht="18" hidden="1" customHeight="1" x14ac:dyDescent="0.2">
      <c r="A8" s="98"/>
      <c r="B8" s="470"/>
      <c r="C8" s="471"/>
      <c r="D8" s="472"/>
      <c r="E8" s="473"/>
      <c r="F8" s="474"/>
      <c r="G8" s="474"/>
      <c r="H8" s="474"/>
      <c r="I8" s="474"/>
      <c r="J8" s="474"/>
      <c r="K8" s="473"/>
      <c r="L8" s="475"/>
      <c r="M8" s="104"/>
      <c r="N8" s="475"/>
      <c r="O8" s="475"/>
      <c r="P8" s="475"/>
      <c r="Q8" s="476"/>
      <c r="R8" s="96"/>
      <c r="S8" s="106"/>
      <c r="T8" s="107"/>
      <c r="U8" s="107"/>
      <c r="V8" s="107"/>
      <c r="W8" s="107"/>
    </row>
    <row r="9" spans="1:23" s="97" customFormat="1" ht="18" hidden="1" customHeight="1" x14ac:dyDescent="0.2">
      <c r="A9" s="98"/>
      <c r="B9" s="470"/>
      <c r="C9" s="471"/>
      <c r="D9" s="472"/>
      <c r="E9" s="473"/>
      <c r="F9" s="474"/>
      <c r="G9" s="474"/>
      <c r="H9" s="474"/>
      <c r="I9" s="474"/>
      <c r="J9" s="474"/>
      <c r="K9" s="473"/>
      <c r="L9" s="475"/>
      <c r="M9" s="104"/>
      <c r="N9" s="475"/>
      <c r="O9" s="475"/>
      <c r="P9" s="475"/>
      <c r="Q9" s="476"/>
      <c r="R9" s="96"/>
      <c r="S9" s="106"/>
      <c r="T9" s="107"/>
      <c r="U9" s="107"/>
      <c r="V9" s="107"/>
      <c r="W9" s="107"/>
    </row>
    <row r="10" spans="1:23" s="97" customFormat="1" ht="18" hidden="1" customHeight="1" x14ac:dyDescent="0.2">
      <c r="A10" s="98"/>
      <c r="B10" s="470"/>
      <c r="C10" s="471"/>
      <c r="D10" s="472"/>
      <c r="E10" s="473"/>
      <c r="F10" s="474"/>
      <c r="G10" s="474"/>
      <c r="H10" s="474"/>
      <c r="I10" s="474"/>
      <c r="J10" s="474"/>
      <c r="K10" s="473"/>
      <c r="L10" s="475"/>
      <c r="M10" s="104"/>
      <c r="N10" s="475"/>
      <c r="O10" s="475"/>
      <c r="P10" s="475"/>
      <c r="Q10" s="476"/>
      <c r="R10" s="96"/>
      <c r="S10" s="106"/>
      <c r="T10" s="107"/>
      <c r="U10" s="107"/>
      <c r="V10" s="107"/>
      <c r="W10" s="107"/>
    </row>
    <row r="11" spans="1:23" s="97" customFormat="1" ht="18" hidden="1" customHeight="1" x14ac:dyDescent="0.2">
      <c r="A11" s="98"/>
      <c r="B11" s="470"/>
      <c r="C11" s="471"/>
      <c r="D11" s="472"/>
      <c r="E11" s="473"/>
      <c r="F11" s="474"/>
      <c r="G11" s="474"/>
      <c r="H11" s="474"/>
      <c r="I11" s="474"/>
      <c r="J11" s="474"/>
      <c r="K11" s="473"/>
      <c r="L11" s="475"/>
      <c r="M11" s="104"/>
      <c r="N11" s="475"/>
      <c r="O11" s="475"/>
      <c r="P11" s="475"/>
      <c r="Q11" s="476"/>
      <c r="R11" s="96"/>
      <c r="S11" s="106"/>
      <c r="T11" s="107"/>
      <c r="U11" s="107"/>
      <c r="V11" s="107"/>
      <c r="W11" s="107"/>
    </row>
    <row r="12" spans="1:23" ht="18" customHeight="1" x14ac:dyDescent="0.2">
      <c r="A12" s="510"/>
      <c r="B12" s="511" t="s">
        <v>321</v>
      </c>
      <c r="C12" s="512"/>
      <c r="D12" s="513"/>
      <c r="E12" s="514"/>
      <c r="F12" s="514"/>
      <c r="G12" s="515"/>
      <c r="H12" s="515"/>
      <c r="I12" s="515"/>
      <c r="J12" s="515"/>
      <c r="K12" s="516"/>
      <c r="L12" s="516"/>
      <c r="M12" s="517"/>
      <c r="N12" s="516"/>
      <c r="O12" s="516"/>
      <c r="P12" s="516"/>
      <c r="Q12" s="518"/>
      <c r="R12" s="79"/>
    </row>
    <row r="13" spans="1:23" ht="18" customHeight="1" x14ac:dyDescent="0.2">
      <c r="A13" s="111"/>
      <c r="B13" s="112" t="s">
        <v>322</v>
      </c>
      <c r="C13" s="119"/>
      <c r="D13" s="362">
        <v>30</v>
      </c>
      <c r="E13" s="519">
        <f>SUM('Festival Friday'!E13+'Festival Saturday'!E13+'Festival Sunday'!E13)</f>
        <v>0</v>
      </c>
      <c r="F13" s="519">
        <f>SUM('Festival Friday'!F13+'Festival Saturday'!F13+'Festival Sunday'!F13)</f>
        <v>0</v>
      </c>
      <c r="G13" s="519">
        <f>SUM('Festival Friday'!G13+'Festival Saturday'!G13+'Festival Sunday'!G13)</f>
        <v>0</v>
      </c>
      <c r="H13" s="519">
        <f>SUM('Festival Friday'!H13+'Festival Saturday'!H13+'Festival Sunday'!H13)</f>
        <v>0</v>
      </c>
      <c r="I13" s="519">
        <f>SUM('Festival Friday'!I13+'Festival Saturday'!I13+'Festival Sunday'!I13)</f>
        <v>0</v>
      </c>
      <c r="J13" s="519">
        <f>SUM('Festival Friday'!J13+'Festival Saturday'!J13+'Festival Sunday'!J13)</f>
        <v>0</v>
      </c>
      <c r="K13" s="972">
        <f>SUM('Festival Friday'!K13+'Festival Saturday'!K13+'Festival Sunday'!K13)</f>
        <v>0</v>
      </c>
      <c r="L13" s="972">
        <f>SUM('Festival Friday'!L13+'Festival Saturday'!L13+'Festival Sunday'!L13)</f>
        <v>0</v>
      </c>
      <c r="M13" s="972">
        <f>SUM('Festival Friday'!M13+'Festival Saturday'!M13+'Festival Sunday'!M13)</f>
        <v>0</v>
      </c>
      <c r="N13" s="972">
        <f>SUM('Festival Friday'!N13+'Festival Saturday'!N13+'Festival Sunday'!N13)</f>
        <v>0</v>
      </c>
      <c r="O13" s="972">
        <f>SUM('Festival Friday'!O13+'Festival Saturday'!O13+'Festival Sunday'!O13)</f>
        <v>0</v>
      </c>
      <c r="P13" s="972">
        <f>SUM('Festival Friday'!P13+'Festival Saturday'!P13+'Festival Sunday'!P13)</f>
        <v>0</v>
      </c>
      <c r="Q13" s="522">
        <f>SUM(K13:P13)</f>
        <v>0</v>
      </c>
      <c r="R13" s="79"/>
    </row>
    <row r="14" spans="1:23" ht="18" customHeight="1" x14ac:dyDescent="0.2">
      <c r="A14" s="111"/>
      <c r="B14" s="112" t="s">
        <v>323</v>
      </c>
      <c r="C14" s="123"/>
      <c r="D14" s="362">
        <v>15</v>
      </c>
      <c r="E14" s="519">
        <f>SUM('Festival Friday'!E14+'Festival Saturday'!E14+'Festival Sunday'!E14)</f>
        <v>0</v>
      </c>
      <c r="F14" s="519">
        <f>SUM('Festival Friday'!F14+'Festival Saturday'!F14+'Festival Sunday'!F14)</f>
        <v>0</v>
      </c>
      <c r="G14" s="519">
        <f>SUM('Festival Friday'!G14+'Festival Saturday'!G14+'Festival Sunday'!G14)</f>
        <v>0</v>
      </c>
      <c r="H14" s="519">
        <f>SUM('Festival Friday'!H14+'Festival Saturday'!H14+'Festival Sunday'!H14)</f>
        <v>0</v>
      </c>
      <c r="I14" s="519">
        <f>SUM('Festival Friday'!I14+'Festival Saturday'!I14+'Festival Sunday'!I14)</f>
        <v>0</v>
      </c>
      <c r="J14" s="519">
        <f>SUM('Festival Friday'!J14+'Festival Saturday'!J14+'Festival Sunday'!J14)</f>
        <v>0</v>
      </c>
      <c r="K14" s="972">
        <f>SUM('Festival Friday'!K14+'Festival Saturday'!K14+'Festival Sunday'!K14)</f>
        <v>0</v>
      </c>
      <c r="L14" s="972">
        <f>SUM('Festival Friday'!L14+'Festival Saturday'!L14+'Festival Sunday'!L14)</f>
        <v>0</v>
      </c>
      <c r="M14" s="972">
        <f>SUM('Festival Friday'!M14+'Festival Saturday'!M14+'Festival Sunday'!M14)</f>
        <v>0</v>
      </c>
      <c r="N14" s="972">
        <f>SUM('Festival Friday'!N14+'Festival Saturday'!N14+'Festival Sunday'!N14)</f>
        <v>0</v>
      </c>
      <c r="O14" s="972">
        <f>SUM('Festival Friday'!O14+'Festival Saturday'!O14+'Festival Sunday'!O14)</f>
        <v>0</v>
      </c>
      <c r="P14" s="972">
        <f>SUM('Festival Friday'!P14+'Festival Saturday'!P14+'Festival Sunday'!P14)</f>
        <v>0</v>
      </c>
      <c r="Q14" s="522">
        <f t="shared" ref="Q14:Q20" si="0">SUM(K14:P14)</f>
        <v>0</v>
      </c>
      <c r="R14" s="79"/>
    </row>
    <row r="15" spans="1:23" ht="18" customHeight="1" x14ac:dyDescent="0.2">
      <c r="A15" s="111"/>
      <c r="B15" s="112" t="s">
        <v>324</v>
      </c>
      <c r="C15" s="123"/>
      <c r="D15" s="362">
        <v>20</v>
      </c>
      <c r="E15" s="519">
        <f>SUM('Festival Friday'!E15+'Festival Saturday'!E15+'Festival Sunday'!E15)</f>
        <v>0</v>
      </c>
      <c r="F15" s="519">
        <f>SUM('Festival Friday'!F15+'Festival Saturday'!F15+'Festival Sunday'!F15)</f>
        <v>0</v>
      </c>
      <c r="G15" s="519">
        <f>SUM('Festival Friday'!G15+'Festival Saturday'!G15+'Festival Sunday'!G15)</f>
        <v>0</v>
      </c>
      <c r="H15" s="519">
        <f>SUM('Festival Friday'!H15+'Festival Saturday'!H15+'Festival Sunday'!H15)</f>
        <v>0</v>
      </c>
      <c r="I15" s="519">
        <f>SUM('Festival Friday'!I15+'Festival Saturday'!I15+'Festival Sunday'!I15)</f>
        <v>0</v>
      </c>
      <c r="J15" s="519">
        <f>SUM('Festival Friday'!J15+'Festival Saturday'!J15+'Festival Sunday'!J15)</f>
        <v>0</v>
      </c>
      <c r="K15" s="972">
        <f>SUM('Festival Friday'!K15+'Festival Saturday'!K15+'Festival Sunday'!K15)</f>
        <v>0</v>
      </c>
      <c r="L15" s="972">
        <f>SUM('Festival Friday'!L15+'Festival Saturday'!L15+'Festival Sunday'!L15)</f>
        <v>0</v>
      </c>
      <c r="M15" s="972">
        <f>SUM('Festival Friday'!M15+'Festival Saturday'!M15+'Festival Sunday'!M15)</f>
        <v>0</v>
      </c>
      <c r="N15" s="972">
        <f>SUM('Festival Friday'!N15+'Festival Saturday'!N15+'Festival Sunday'!N15)</f>
        <v>0</v>
      </c>
      <c r="O15" s="972">
        <f>SUM('Festival Friday'!O15+'Festival Saturday'!O15+'Festival Sunday'!O15)</f>
        <v>0</v>
      </c>
      <c r="P15" s="972">
        <f>SUM('Festival Friday'!P15+'Festival Saturday'!P15+'Festival Sunday'!P15)</f>
        <v>0</v>
      </c>
      <c r="Q15" s="522">
        <f t="shared" si="0"/>
        <v>0</v>
      </c>
      <c r="R15" s="79"/>
    </row>
    <row r="16" spans="1:23" ht="18" customHeight="1" x14ac:dyDescent="0.2">
      <c r="A16" s="111"/>
      <c r="B16" s="112" t="s">
        <v>325</v>
      </c>
      <c r="C16" s="123"/>
      <c r="D16" s="362">
        <v>10</v>
      </c>
      <c r="E16" s="519">
        <f>SUM('Festival Friday'!E16+'Festival Saturday'!E16+'Festival Sunday'!E16)</f>
        <v>0</v>
      </c>
      <c r="F16" s="519">
        <f>SUM('Festival Friday'!F16+'Festival Saturday'!F16+'Festival Sunday'!F16)</f>
        <v>0</v>
      </c>
      <c r="G16" s="519">
        <f>SUM('Festival Friday'!G16+'Festival Saturday'!G16+'Festival Sunday'!G16)</f>
        <v>0</v>
      </c>
      <c r="H16" s="519">
        <f>SUM('Festival Friday'!H16+'Festival Saturday'!H16+'Festival Sunday'!H16)</f>
        <v>0</v>
      </c>
      <c r="I16" s="519">
        <f>SUM('Festival Friday'!I16+'Festival Saturday'!I16+'Festival Sunday'!I16)</f>
        <v>0</v>
      </c>
      <c r="J16" s="519">
        <f>SUM('Festival Friday'!J16+'Festival Saturday'!J16+'Festival Sunday'!J16)</f>
        <v>0</v>
      </c>
      <c r="K16" s="972">
        <f>SUM('Festival Friday'!K16+'Festival Saturday'!K16+'Festival Sunday'!K16)</f>
        <v>0</v>
      </c>
      <c r="L16" s="972">
        <f>SUM('Festival Friday'!L16+'Festival Saturday'!L16+'Festival Sunday'!L16)</f>
        <v>0</v>
      </c>
      <c r="M16" s="972">
        <f>SUM('Festival Friday'!M16+'Festival Saturday'!M16+'Festival Sunday'!M16)</f>
        <v>0</v>
      </c>
      <c r="N16" s="972">
        <f>SUM('Festival Friday'!N16+'Festival Saturday'!N16+'Festival Sunday'!N16)</f>
        <v>0</v>
      </c>
      <c r="O16" s="972">
        <f>SUM('Festival Friday'!O16+'Festival Saturday'!O16+'Festival Sunday'!O16)</f>
        <v>0</v>
      </c>
      <c r="P16" s="972">
        <f>SUM('Festival Friday'!P16+'Festival Saturday'!P16+'Festival Sunday'!P16)</f>
        <v>0</v>
      </c>
      <c r="Q16" s="522">
        <f t="shared" si="0"/>
        <v>0</v>
      </c>
      <c r="R16" s="79"/>
    </row>
    <row r="17" spans="1:20" ht="18" customHeight="1" x14ac:dyDescent="0.2">
      <c r="A17" s="111"/>
      <c r="B17" s="112" t="s">
        <v>326</v>
      </c>
      <c r="C17" s="123"/>
      <c r="D17" s="362">
        <v>10</v>
      </c>
      <c r="E17" s="519">
        <f>SUM('Festival Friday'!E17+'Festival Saturday'!E17+'Festival Sunday'!E17)</f>
        <v>0</v>
      </c>
      <c r="F17" s="519">
        <f>SUM('Festival Friday'!F17+'Festival Saturday'!F17+'Festival Sunday'!F17)</f>
        <v>0</v>
      </c>
      <c r="G17" s="519">
        <f>SUM('Festival Friday'!G17+'Festival Saturday'!G17+'Festival Sunday'!G17)</f>
        <v>0</v>
      </c>
      <c r="H17" s="519">
        <f>SUM('Festival Friday'!H17+'Festival Saturday'!H17+'Festival Sunday'!H17)</f>
        <v>0</v>
      </c>
      <c r="I17" s="519">
        <f>SUM('Festival Friday'!I17+'Festival Saturday'!I17+'Festival Sunday'!I17)</f>
        <v>0</v>
      </c>
      <c r="J17" s="519">
        <f>SUM('Festival Friday'!J17+'Festival Saturday'!J17+'Festival Sunday'!J17)</f>
        <v>0</v>
      </c>
      <c r="K17" s="972">
        <f>SUM('Festival Friday'!K17+'Festival Saturday'!K17+'Festival Sunday'!K17)</f>
        <v>0</v>
      </c>
      <c r="L17" s="972">
        <f>SUM('Festival Friday'!L17+'Festival Saturday'!L17+'Festival Sunday'!L17)</f>
        <v>0</v>
      </c>
      <c r="M17" s="972">
        <f>SUM('Festival Friday'!M17+'Festival Saturday'!M17+'Festival Sunday'!M17)</f>
        <v>0</v>
      </c>
      <c r="N17" s="972">
        <f>SUM('Festival Friday'!N17+'Festival Saturday'!N17+'Festival Sunday'!N17)</f>
        <v>0</v>
      </c>
      <c r="O17" s="972">
        <f>SUM('Festival Friday'!O17+'Festival Saturday'!O17+'Festival Sunday'!O17)</f>
        <v>0</v>
      </c>
      <c r="P17" s="972">
        <f>SUM('Festival Friday'!P17+'Festival Saturday'!P17+'Festival Sunday'!P17)</f>
        <v>0</v>
      </c>
      <c r="Q17" s="522">
        <f t="shared" si="0"/>
        <v>0</v>
      </c>
      <c r="R17" s="79"/>
    </row>
    <row r="18" spans="1:20" ht="18" customHeight="1" x14ac:dyDescent="0.2">
      <c r="A18" s="111"/>
      <c r="B18" s="112" t="s">
        <v>327</v>
      </c>
      <c r="C18" s="123"/>
      <c r="D18" s="362">
        <v>5</v>
      </c>
      <c r="E18" s="519">
        <f>SUM('Festival Friday'!E18+'Festival Saturday'!E18+'Festival Sunday'!E18)</f>
        <v>0</v>
      </c>
      <c r="F18" s="519">
        <f>SUM('Festival Friday'!F18+'Festival Saturday'!F18+'Festival Sunday'!F18)</f>
        <v>0</v>
      </c>
      <c r="G18" s="519">
        <f>SUM('Festival Friday'!G18+'Festival Saturday'!G18+'Festival Sunday'!G18)</f>
        <v>0</v>
      </c>
      <c r="H18" s="519">
        <f>SUM('Festival Friday'!H18+'Festival Saturday'!H18+'Festival Sunday'!H18)</f>
        <v>0</v>
      </c>
      <c r="I18" s="519">
        <f>SUM('Festival Friday'!I18+'Festival Saturday'!I18+'Festival Sunday'!I18)</f>
        <v>0</v>
      </c>
      <c r="J18" s="519">
        <f>SUM('Festival Friday'!J18+'Festival Saturday'!J18+'Festival Sunday'!J18)</f>
        <v>0</v>
      </c>
      <c r="K18" s="972">
        <f>SUM('Festival Friday'!K18+'Festival Saturday'!K18+'Festival Sunday'!K18)</f>
        <v>0</v>
      </c>
      <c r="L18" s="972">
        <f>SUM('Festival Friday'!L18+'Festival Saturday'!L18+'Festival Sunday'!L18)</f>
        <v>0</v>
      </c>
      <c r="M18" s="972">
        <f>SUM('Festival Friday'!M18+'Festival Saturday'!M18+'Festival Sunday'!M18)</f>
        <v>0</v>
      </c>
      <c r="N18" s="972">
        <f>SUM('Festival Friday'!N18+'Festival Saturday'!N18+'Festival Sunday'!N18)</f>
        <v>0</v>
      </c>
      <c r="O18" s="972">
        <f>SUM('Festival Friday'!O18+'Festival Saturday'!O18+'Festival Sunday'!O18)</f>
        <v>0</v>
      </c>
      <c r="P18" s="972">
        <f>SUM('Festival Friday'!P18+'Festival Saturday'!P18+'Festival Sunday'!P18)</f>
        <v>0</v>
      </c>
      <c r="Q18" s="522">
        <f t="shared" si="0"/>
        <v>0</v>
      </c>
      <c r="R18" s="79"/>
    </row>
    <row r="19" spans="1:20" ht="18" hidden="1" customHeight="1" x14ac:dyDescent="0.2">
      <c r="A19" s="523"/>
      <c r="B19" s="242" t="s">
        <v>372</v>
      </c>
      <c r="C19" s="123"/>
      <c r="D19" s="362">
        <v>7</v>
      </c>
      <c r="E19" s="519">
        <f>SUM('Festival Friday'!E19+'Festival Saturday'!E19+'Festival Sunday'!E19)</f>
        <v>0</v>
      </c>
      <c r="F19" s="519">
        <f>SUM('Festival Friday'!F19+'Festival Saturday'!F19+'Festival Sunday'!F19)</f>
        <v>0</v>
      </c>
      <c r="G19" s="519">
        <f>SUM('Festival Friday'!G19+'Festival Saturday'!G19+'Festival Sunday'!G19)</f>
        <v>0</v>
      </c>
      <c r="H19" s="519">
        <f>SUM('Festival Friday'!H19+'Festival Saturday'!H19+'Festival Sunday'!H19)</f>
        <v>0</v>
      </c>
      <c r="I19" s="519">
        <f>SUM('Festival Friday'!I19+'Festival Saturday'!I19+'Festival Sunday'!I19)</f>
        <v>0</v>
      </c>
      <c r="J19" s="519">
        <f>SUM('Festival Friday'!J19+'Festival Saturday'!J19+'Festival Sunday'!J19)</f>
        <v>0</v>
      </c>
      <c r="K19" s="972">
        <f>SUM('Festival Friday'!K19+'Festival Saturday'!K19+'Festival Sunday'!K19)</f>
        <v>0</v>
      </c>
      <c r="L19" s="972">
        <f>SUM('Festival Friday'!L19+'Festival Saturday'!L19+'Festival Sunday'!L19)</f>
        <v>0</v>
      </c>
      <c r="M19" s="972">
        <f>SUM('Festival Friday'!M19+'Festival Saturday'!M19+'Festival Sunday'!M19)</f>
        <v>0</v>
      </c>
      <c r="N19" s="972">
        <f>SUM('Festival Friday'!N19+'Festival Saturday'!N19+'Festival Sunday'!N19)</f>
        <v>0</v>
      </c>
      <c r="O19" s="972">
        <f>SUM('Festival Friday'!O19+'Festival Saturday'!O19+'Festival Sunday'!O19)</f>
        <v>0</v>
      </c>
      <c r="P19" s="972">
        <f>SUM('Festival Friday'!P19+'Festival Saturday'!P19+'Festival Sunday'!P19)</f>
        <v>0</v>
      </c>
      <c r="Q19" s="522">
        <f t="shared" si="0"/>
        <v>0</v>
      </c>
      <c r="R19" s="79"/>
    </row>
    <row r="20" spans="1:20" ht="18" hidden="1" customHeight="1" x14ac:dyDescent="0.2">
      <c r="A20" s="523"/>
      <c r="B20" s="242" t="s">
        <v>373</v>
      </c>
      <c r="C20" s="123"/>
      <c r="D20" s="362">
        <v>3</v>
      </c>
      <c r="E20" s="519">
        <f>SUM('Festival Friday'!E20+'Festival Saturday'!E20+'Festival Sunday'!E20)</f>
        <v>0</v>
      </c>
      <c r="F20" s="519">
        <f>SUM('Festival Friday'!F20+'Festival Saturday'!F20+'Festival Sunday'!F20)</f>
        <v>0</v>
      </c>
      <c r="G20" s="519">
        <f>SUM('Festival Friday'!G20+'Festival Saturday'!G20+'Festival Sunday'!G20)</f>
        <v>0</v>
      </c>
      <c r="H20" s="519">
        <f>SUM('Festival Friday'!H20+'Festival Saturday'!H20+'Festival Sunday'!H20)</f>
        <v>0</v>
      </c>
      <c r="I20" s="519">
        <f>SUM('Festival Friday'!I20+'Festival Saturday'!I20+'Festival Sunday'!I20)</f>
        <v>0</v>
      </c>
      <c r="J20" s="519">
        <f>SUM('Festival Friday'!J20+'Festival Saturday'!J20+'Festival Sunday'!J20)</f>
        <v>0</v>
      </c>
      <c r="K20" s="972">
        <f>SUM('Festival Friday'!K20+'Festival Saturday'!K20+'Festival Sunday'!K20)</f>
        <v>0</v>
      </c>
      <c r="L20" s="972">
        <f>SUM('Festival Friday'!L20+'Festival Saturday'!L20+'Festival Sunday'!L20)</f>
        <v>0</v>
      </c>
      <c r="M20" s="972">
        <f>SUM('Festival Friday'!M20+'Festival Saturday'!M20+'Festival Sunday'!M20)</f>
        <v>0</v>
      </c>
      <c r="N20" s="972">
        <f>SUM('Festival Friday'!N20+'Festival Saturday'!N20+'Festival Sunday'!N20)</f>
        <v>0</v>
      </c>
      <c r="O20" s="972">
        <f>SUM('Festival Friday'!O20+'Festival Saturday'!O20+'Festival Sunday'!O20)</f>
        <v>0</v>
      </c>
      <c r="P20" s="972">
        <f>SUM('Festival Friday'!P20+'Festival Saturday'!P20+'Festival Sunday'!P20)</f>
        <v>0</v>
      </c>
      <c r="Q20" s="522">
        <f t="shared" si="0"/>
        <v>0</v>
      </c>
      <c r="R20" s="79"/>
    </row>
    <row r="21" spans="1:20" ht="18" customHeight="1" x14ac:dyDescent="0.25">
      <c r="A21" s="138"/>
      <c r="B21" s="139" t="s">
        <v>328</v>
      </c>
      <c r="C21" s="123"/>
      <c r="D21" s="140"/>
      <c r="E21" s="140"/>
      <c r="F21" s="241"/>
      <c r="G21" s="524"/>
      <c r="H21" s="524"/>
      <c r="I21" s="524"/>
      <c r="J21" s="524"/>
      <c r="K21" s="525"/>
      <c r="L21" s="525"/>
      <c r="M21" s="526"/>
      <c r="N21" s="525"/>
      <c r="O21" s="525"/>
      <c r="P21" s="525"/>
      <c r="Q21" s="188"/>
      <c r="R21" s="79"/>
    </row>
    <row r="22" spans="1:20" ht="18" hidden="1" customHeight="1" x14ac:dyDescent="0.2">
      <c r="A22" s="111">
        <v>1001</v>
      </c>
      <c r="B22" s="147" t="s">
        <v>32</v>
      </c>
      <c r="C22" s="123"/>
      <c r="D22" s="362">
        <v>1</v>
      </c>
      <c r="E22" s="519">
        <f>SUM('Festival Friday'!E22+'Festival Saturday'!E22+'Festival Sunday'!E22)</f>
        <v>0</v>
      </c>
      <c r="F22" s="519">
        <f>SUM('Festival Friday'!F22+'Festival Saturday'!F22+'Festival Sunday'!F22)</f>
        <v>0</v>
      </c>
      <c r="G22" s="519">
        <f>SUM('Festival Friday'!G22+'Festival Saturday'!G22+'Festival Sunday'!G22)</f>
        <v>0</v>
      </c>
      <c r="H22" s="519">
        <f>SUM('Festival Friday'!H22+'Festival Saturday'!H22+'Festival Sunday'!H22)</f>
        <v>0</v>
      </c>
      <c r="I22" s="519">
        <f>SUM('Festival Friday'!I22+'Festival Saturday'!I22+'Festival Sunday'!I22)</f>
        <v>0</v>
      </c>
      <c r="J22" s="519">
        <f>SUM('Festival Friday'!J22+'Festival Saturday'!J22+'Festival Sunday'!J22)</f>
        <v>0</v>
      </c>
      <c r="K22" s="972">
        <f>SUM('Festival Friday'!K22+'Festival Saturday'!K22+'Festival Sunday'!K22)</f>
        <v>0</v>
      </c>
      <c r="L22" s="972">
        <f>SUM('Festival Friday'!L22+'Festival Saturday'!L22+'Festival Sunday'!L22)</f>
        <v>0</v>
      </c>
      <c r="M22" s="972">
        <f>SUM('Festival Friday'!M22+'Festival Saturday'!M22+'Festival Sunday'!M22)</f>
        <v>0</v>
      </c>
      <c r="N22" s="972">
        <f>SUM('Festival Friday'!N22+'Festival Saturday'!N22+'Festival Sunday'!N22)</f>
        <v>0</v>
      </c>
      <c r="O22" s="972">
        <f>SUM('Festival Friday'!O22+'Festival Saturday'!O22+'Festival Sunday'!O22)</f>
        <v>0</v>
      </c>
      <c r="P22" s="972">
        <f>SUM('Festival Friday'!P22+'Festival Saturday'!P22+'Festival Sunday'!P22)</f>
        <v>0</v>
      </c>
      <c r="Q22" s="522">
        <f t="shared" ref="Q22:Q28" si="1">SUM(K22:P22)</f>
        <v>0</v>
      </c>
      <c r="R22" s="79"/>
    </row>
    <row r="23" spans="1:20" ht="18" hidden="1" customHeight="1" x14ac:dyDescent="0.2">
      <c r="A23" s="111">
        <v>1002</v>
      </c>
      <c r="B23" s="112" t="s">
        <v>142</v>
      </c>
      <c r="C23" s="152"/>
      <c r="D23" s="362">
        <v>2</v>
      </c>
      <c r="E23" s="519">
        <f>SUM('Festival Friday'!E23+'Festival Saturday'!E23+'Festival Sunday'!E23)</f>
        <v>0</v>
      </c>
      <c r="F23" s="519">
        <f>SUM('Festival Friday'!F23+'Festival Saturday'!F23+'Festival Sunday'!F23)</f>
        <v>0</v>
      </c>
      <c r="G23" s="519">
        <f>SUM('Festival Friday'!G23+'Festival Saturday'!G23+'Festival Sunday'!G23)</f>
        <v>0</v>
      </c>
      <c r="H23" s="519">
        <f>SUM('Festival Friday'!H23+'Festival Saturday'!H23+'Festival Sunday'!H23)</f>
        <v>0</v>
      </c>
      <c r="I23" s="519">
        <f>SUM('Festival Friday'!I23+'Festival Saturday'!I23+'Festival Sunday'!I23)</f>
        <v>0</v>
      </c>
      <c r="J23" s="519">
        <f>SUM('Festival Friday'!J23+'Festival Saturday'!J23+'Festival Sunday'!J23)</f>
        <v>0</v>
      </c>
      <c r="K23" s="972">
        <f>SUM('Festival Friday'!K23+'Festival Saturday'!K23+'Festival Sunday'!K23)</f>
        <v>0</v>
      </c>
      <c r="L23" s="972">
        <f>SUM('Festival Friday'!L23+'Festival Saturday'!L23+'Festival Sunday'!L23)</f>
        <v>0</v>
      </c>
      <c r="M23" s="972">
        <f>SUM('Festival Friday'!M23+'Festival Saturday'!M23+'Festival Sunday'!M23)</f>
        <v>0</v>
      </c>
      <c r="N23" s="972">
        <f>SUM('Festival Friday'!N23+'Festival Saturday'!N23+'Festival Sunday'!N23)</f>
        <v>0</v>
      </c>
      <c r="O23" s="972">
        <f>SUM('Festival Friday'!O23+'Festival Saturday'!O23+'Festival Sunday'!O23)</f>
        <v>0</v>
      </c>
      <c r="P23" s="972">
        <f>SUM('Festival Friday'!P23+'Festival Saturday'!P23+'Festival Sunday'!P23)</f>
        <v>0</v>
      </c>
      <c r="Q23" s="522">
        <f t="shared" si="1"/>
        <v>0</v>
      </c>
      <c r="R23" s="79"/>
      <c r="S23" s="154" t="s">
        <v>69</v>
      </c>
    </row>
    <row r="24" spans="1:20" ht="18" hidden="1" customHeight="1" x14ac:dyDescent="0.2">
      <c r="A24" s="155">
        <v>1003</v>
      </c>
      <c r="B24" s="112" t="s">
        <v>141</v>
      </c>
      <c r="C24" s="152"/>
      <c r="D24" s="362">
        <v>1</v>
      </c>
      <c r="E24" s="519">
        <f>SUM('Festival Friday'!E24+'Festival Saturday'!E24+'Festival Sunday'!E24)</f>
        <v>0</v>
      </c>
      <c r="F24" s="519">
        <f>SUM('Festival Friday'!F24+'Festival Saturday'!F24+'Festival Sunday'!F24)</f>
        <v>0</v>
      </c>
      <c r="G24" s="519">
        <f>SUM('Festival Friday'!G24+'Festival Saturday'!G24+'Festival Sunday'!G24)</f>
        <v>0</v>
      </c>
      <c r="H24" s="519">
        <f>SUM('Festival Friday'!H24+'Festival Saturday'!H24+'Festival Sunday'!H24)</f>
        <v>0</v>
      </c>
      <c r="I24" s="519">
        <f>SUM('Festival Friday'!I24+'Festival Saturday'!I24+'Festival Sunday'!I24)</f>
        <v>0</v>
      </c>
      <c r="J24" s="519">
        <f>SUM('Festival Friday'!J24+'Festival Saturday'!J24+'Festival Sunday'!J24)</f>
        <v>0</v>
      </c>
      <c r="K24" s="972">
        <f>SUM('Festival Friday'!K24+'Festival Saturday'!K24+'Festival Sunday'!K24)</f>
        <v>0</v>
      </c>
      <c r="L24" s="972">
        <f>SUM('Festival Friday'!L24+'Festival Saturday'!L24+'Festival Sunday'!L24)</f>
        <v>0</v>
      </c>
      <c r="M24" s="972">
        <f>SUM('Festival Friday'!M24+'Festival Saturday'!M24+'Festival Sunday'!M24)</f>
        <v>0</v>
      </c>
      <c r="N24" s="972">
        <f>SUM('Festival Friday'!N24+'Festival Saturday'!N24+'Festival Sunday'!N24)</f>
        <v>0</v>
      </c>
      <c r="O24" s="972">
        <f>SUM('Festival Friday'!O24+'Festival Saturday'!O24+'Festival Sunday'!O24)</f>
        <v>0</v>
      </c>
      <c r="P24" s="972">
        <f>SUM('Festival Friday'!P24+'Festival Saturday'!P24+'Festival Sunday'!P24)</f>
        <v>0</v>
      </c>
      <c r="Q24" s="522">
        <f t="shared" si="1"/>
        <v>0</v>
      </c>
      <c r="R24" s="79"/>
      <c r="S24" s="154"/>
    </row>
    <row r="25" spans="1:20" ht="18" customHeight="1" x14ac:dyDescent="0.2">
      <c r="A25" s="156">
        <v>1004</v>
      </c>
      <c r="B25" s="157" t="s">
        <v>33</v>
      </c>
      <c r="C25" s="152"/>
      <c r="D25" s="362">
        <v>8</v>
      </c>
      <c r="E25" s="519">
        <f>SUM('Festival Friday'!E25+'Festival Saturday'!E25+'Festival Sunday'!E25)</f>
        <v>0</v>
      </c>
      <c r="F25" s="519">
        <f>SUM('Festival Friday'!F25+'Festival Saturday'!F25+'Festival Sunday'!F25)</f>
        <v>0</v>
      </c>
      <c r="G25" s="519">
        <f>SUM('Festival Friday'!G25+'Festival Saturday'!G25+'Festival Sunday'!G25)</f>
        <v>0</v>
      </c>
      <c r="H25" s="519">
        <f>SUM('Festival Friday'!H25+'Festival Saturday'!H25+'Festival Sunday'!H25)</f>
        <v>0</v>
      </c>
      <c r="I25" s="519">
        <f>SUM('Festival Friday'!I25+'Festival Saturday'!I25+'Festival Sunday'!I25)</f>
        <v>0</v>
      </c>
      <c r="J25" s="519">
        <f>SUM('Festival Friday'!J25+'Festival Saturday'!J25+'Festival Sunday'!J25)</f>
        <v>0</v>
      </c>
      <c r="K25" s="972">
        <f>SUM('Festival Friday'!K25+'Festival Saturday'!K25+'Festival Sunday'!K25)</f>
        <v>0</v>
      </c>
      <c r="L25" s="972">
        <f>SUM('Festival Friday'!L25+'Festival Saturday'!L25+'Festival Sunday'!L25)</f>
        <v>0</v>
      </c>
      <c r="M25" s="972">
        <f>SUM('Festival Friday'!M25+'Festival Saturday'!M25+'Festival Sunday'!M25)</f>
        <v>0</v>
      </c>
      <c r="N25" s="972">
        <f>SUM('Festival Friday'!N25+'Festival Saturday'!N25+'Festival Sunday'!N25)</f>
        <v>0</v>
      </c>
      <c r="O25" s="972">
        <f>SUM('Festival Friday'!O25+'Festival Saturday'!O25+'Festival Sunday'!O25)</f>
        <v>0</v>
      </c>
      <c r="P25" s="972">
        <f>SUM('Festival Friday'!P25+'Festival Saturday'!P25+'Festival Sunday'!P25)</f>
        <v>0</v>
      </c>
      <c r="Q25" s="522">
        <f t="shared" si="1"/>
        <v>0</v>
      </c>
      <c r="R25" s="79"/>
      <c r="S25" s="159">
        <f>SUM(K25:P25)</f>
        <v>0</v>
      </c>
      <c r="T25" s="154"/>
    </row>
    <row r="26" spans="1:20" ht="18" customHeight="1" x14ac:dyDescent="0.2">
      <c r="A26" s="160">
        <v>1005</v>
      </c>
      <c r="B26" s="68" t="s">
        <v>34</v>
      </c>
      <c r="C26" s="161"/>
      <c r="D26" s="371">
        <v>5</v>
      </c>
      <c r="E26" s="519">
        <f>SUM('Festival Friday'!E26+'Festival Saturday'!E26+'Festival Sunday'!E26)</f>
        <v>0</v>
      </c>
      <c r="F26" s="519">
        <f>SUM('Festival Friday'!F26+'Festival Saturday'!F26+'Festival Sunday'!F26)</f>
        <v>0</v>
      </c>
      <c r="G26" s="519">
        <f>SUM('Festival Friday'!G26+'Festival Saturday'!G26+'Festival Sunday'!G26)</f>
        <v>0</v>
      </c>
      <c r="H26" s="519">
        <f>SUM('Festival Friday'!H26+'Festival Saturday'!H26+'Festival Sunday'!H26)</f>
        <v>0</v>
      </c>
      <c r="I26" s="519">
        <f>SUM('Festival Friday'!I26+'Festival Saturday'!I26+'Festival Sunday'!I26)</f>
        <v>0</v>
      </c>
      <c r="J26" s="519">
        <f>SUM('Festival Friday'!J26+'Festival Saturday'!J26+'Festival Sunday'!J26)</f>
        <v>0</v>
      </c>
      <c r="K26" s="972">
        <f>SUM('Festival Friday'!K26+'Festival Saturday'!K26+'Festival Sunday'!K26)</f>
        <v>0</v>
      </c>
      <c r="L26" s="972">
        <f>SUM('Festival Friday'!L26+'Festival Saturday'!L26+'Festival Sunday'!L26)</f>
        <v>0</v>
      </c>
      <c r="M26" s="972">
        <f>SUM('Festival Friday'!M26+'Festival Saturday'!M26+'Festival Sunday'!M26)</f>
        <v>0</v>
      </c>
      <c r="N26" s="972">
        <f>SUM('Festival Friday'!N26+'Festival Saturday'!N26+'Festival Sunday'!N26)</f>
        <v>0</v>
      </c>
      <c r="O26" s="972">
        <f>SUM('Festival Friday'!O26+'Festival Saturday'!O26+'Festival Sunday'!O26)</f>
        <v>0</v>
      </c>
      <c r="P26" s="972">
        <f>SUM('Festival Friday'!P26+'Festival Saturday'!P26+'Festival Sunday'!P26)</f>
        <v>0</v>
      </c>
      <c r="Q26" s="522">
        <f t="shared" si="1"/>
        <v>0</v>
      </c>
      <c r="R26" s="79"/>
      <c r="S26" s="159">
        <f t="shared" ref="S26:S39" si="2">SUM(K26:P26)</f>
        <v>0</v>
      </c>
      <c r="T26" s="154"/>
    </row>
    <row r="27" spans="1:20" ht="18" customHeight="1" x14ac:dyDescent="0.2">
      <c r="A27" s="160">
        <v>1006</v>
      </c>
      <c r="B27" s="68" t="s">
        <v>35</v>
      </c>
      <c r="C27" s="161"/>
      <c r="D27" s="371">
        <v>7</v>
      </c>
      <c r="E27" s="519">
        <f>SUM('Festival Friday'!E27+'Festival Saturday'!E27+'Festival Sunday'!E27)</f>
        <v>0</v>
      </c>
      <c r="F27" s="519">
        <f>SUM('Festival Friday'!F27+'Festival Saturday'!F27+'Festival Sunday'!F27)</f>
        <v>0</v>
      </c>
      <c r="G27" s="519">
        <f>SUM('Festival Friday'!G27+'Festival Saturday'!G27+'Festival Sunday'!G27)</f>
        <v>0</v>
      </c>
      <c r="H27" s="519">
        <f>SUM('Festival Friday'!H27+'Festival Saturday'!H27+'Festival Sunday'!H27)</f>
        <v>0</v>
      </c>
      <c r="I27" s="519">
        <f>SUM('Festival Friday'!I27+'Festival Saturday'!I27+'Festival Sunday'!I27)</f>
        <v>0</v>
      </c>
      <c r="J27" s="519">
        <f>SUM('Festival Friday'!J27+'Festival Saturday'!J27+'Festival Sunday'!J27)</f>
        <v>0</v>
      </c>
      <c r="K27" s="972">
        <f>SUM('Festival Friday'!K27+'Festival Saturday'!K27+'Festival Sunday'!K27)</f>
        <v>0</v>
      </c>
      <c r="L27" s="972">
        <f>SUM('Festival Friday'!L27+'Festival Saturday'!L27+'Festival Sunday'!L27)</f>
        <v>0</v>
      </c>
      <c r="M27" s="972">
        <f>SUM('Festival Friday'!M27+'Festival Saturday'!M27+'Festival Sunday'!M27)</f>
        <v>0</v>
      </c>
      <c r="N27" s="972">
        <f>SUM('Festival Friday'!N27+'Festival Saturday'!N27+'Festival Sunday'!N27)</f>
        <v>0</v>
      </c>
      <c r="O27" s="972">
        <f>SUM('Festival Friday'!O27+'Festival Saturday'!O27+'Festival Sunday'!O27)</f>
        <v>0</v>
      </c>
      <c r="P27" s="972">
        <f>SUM('Festival Friday'!P27+'Festival Saturday'!P27+'Festival Sunday'!P27)</f>
        <v>0</v>
      </c>
      <c r="Q27" s="522">
        <f t="shared" si="1"/>
        <v>0</v>
      </c>
      <c r="R27" s="79"/>
      <c r="S27" s="159">
        <f t="shared" si="2"/>
        <v>0</v>
      </c>
      <c r="T27" s="154"/>
    </row>
    <row r="28" spans="1:20" ht="18" customHeight="1" x14ac:dyDescent="0.2">
      <c r="A28" s="160">
        <v>1007</v>
      </c>
      <c r="B28" s="68" t="s">
        <v>36</v>
      </c>
      <c r="C28" s="161"/>
      <c r="D28" s="371">
        <v>4</v>
      </c>
      <c r="E28" s="519">
        <f>SUM('Festival Friday'!E28+'Festival Saturday'!E28+'Festival Sunday'!E28)</f>
        <v>0</v>
      </c>
      <c r="F28" s="519">
        <f>SUM('Festival Friday'!F28+'Festival Saturday'!F28+'Festival Sunday'!F28)</f>
        <v>0</v>
      </c>
      <c r="G28" s="519">
        <f>SUM('Festival Friday'!G28+'Festival Saturday'!G28+'Festival Sunday'!G28)</f>
        <v>0</v>
      </c>
      <c r="H28" s="519">
        <f>SUM('Festival Friday'!H28+'Festival Saturday'!H28+'Festival Sunday'!H28)</f>
        <v>0</v>
      </c>
      <c r="I28" s="519">
        <f>SUM('Festival Friday'!I28+'Festival Saturday'!I28+'Festival Sunday'!I28)</f>
        <v>0</v>
      </c>
      <c r="J28" s="519">
        <f>SUM('Festival Friday'!J28+'Festival Saturday'!J28+'Festival Sunday'!J28)</f>
        <v>0</v>
      </c>
      <c r="K28" s="972">
        <f>SUM('Festival Friday'!K28+'Festival Saturday'!K28+'Festival Sunday'!K28)</f>
        <v>0</v>
      </c>
      <c r="L28" s="972">
        <f>SUM('Festival Friday'!L28+'Festival Saturday'!L28+'Festival Sunday'!L28)</f>
        <v>0</v>
      </c>
      <c r="M28" s="972">
        <f>SUM('Festival Friday'!M28+'Festival Saturday'!M28+'Festival Sunday'!M28)</f>
        <v>0</v>
      </c>
      <c r="N28" s="972">
        <f>SUM('Festival Friday'!N28+'Festival Saturday'!N28+'Festival Sunday'!N28)</f>
        <v>0</v>
      </c>
      <c r="O28" s="972">
        <f>SUM('Festival Friday'!O28+'Festival Saturday'!O28+'Festival Sunday'!O28)</f>
        <v>0</v>
      </c>
      <c r="P28" s="972">
        <f>SUM('Festival Friday'!P28+'Festival Saturday'!P28+'Festival Sunday'!P28)</f>
        <v>0</v>
      </c>
      <c r="Q28" s="522">
        <f t="shared" si="1"/>
        <v>0</v>
      </c>
      <c r="R28" s="79"/>
      <c r="S28" s="159">
        <f t="shared" si="2"/>
        <v>0</v>
      </c>
      <c r="T28" s="154"/>
    </row>
    <row r="29" spans="1:20" ht="18" hidden="1" customHeight="1" x14ac:dyDescent="0.2">
      <c r="A29" s="160">
        <v>1008</v>
      </c>
      <c r="B29" s="68" t="s">
        <v>226</v>
      </c>
      <c r="C29" s="161"/>
      <c r="D29" s="371"/>
      <c r="E29" s="519">
        <f>SUM('Festival Friday'!E29+'Festival Saturday'!E29+'Festival Sunday'!E29)</f>
        <v>0</v>
      </c>
      <c r="F29" s="519">
        <f>SUM('Festival Friday'!F29+'Festival Saturday'!F29+'Festival Sunday'!F29)</f>
        <v>0</v>
      </c>
      <c r="G29" s="519">
        <f>SUM('Festival Friday'!G29+'Festival Saturday'!G29+'Festival Sunday'!G29)</f>
        <v>0</v>
      </c>
      <c r="H29" s="519">
        <f>SUM('Festival Friday'!H29+'Festival Saturday'!H29+'Festival Sunday'!H29)</f>
        <v>0</v>
      </c>
      <c r="I29" s="519">
        <f>SUM('Festival Friday'!I29+'Festival Saturday'!I29+'Festival Sunday'!I29)</f>
        <v>0</v>
      </c>
      <c r="J29" s="519">
        <f>SUM('Festival Friday'!J29+'Festival Saturday'!J29+'Festival Sunday'!J29)</f>
        <v>0</v>
      </c>
      <c r="K29" s="972">
        <f>SUM('Festival Friday'!K29+'Festival Saturday'!K29+'Festival Sunday'!K29)</f>
        <v>0</v>
      </c>
      <c r="L29" s="972">
        <f>SUM('Festival Friday'!L29+'Festival Saturday'!L29+'Festival Sunday'!L29)</f>
        <v>0</v>
      </c>
      <c r="M29" s="972">
        <f>SUM('Festival Friday'!M29+'Festival Saturday'!M29+'Festival Sunday'!M29)</f>
        <v>0</v>
      </c>
      <c r="N29" s="972">
        <f>SUM('Festival Friday'!N29+'Festival Saturday'!N29+'Festival Sunday'!N29)</f>
        <v>0</v>
      </c>
      <c r="O29" s="972">
        <f>SUM('Festival Friday'!O29+'Festival Saturday'!O29+'Festival Sunday'!O29)</f>
        <v>0</v>
      </c>
      <c r="P29" s="972">
        <f>SUM('Festival Friday'!P29+'Festival Saturday'!P29+'Festival Sunday'!P29)</f>
        <v>0</v>
      </c>
      <c r="Q29" s="522">
        <f>SUM(K29:P29)*1</f>
        <v>0</v>
      </c>
      <c r="R29" s="79"/>
      <c r="S29" s="159">
        <f t="shared" si="2"/>
        <v>0</v>
      </c>
      <c r="T29" s="154"/>
    </row>
    <row r="30" spans="1:20" ht="18" hidden="1" customHeight="1" x14ac:dyDescent="0.2">
      <c r="A30" s="160">
        <v>1009</v>
      </c>
      <c r="B30" s="68" t="s">
        <v>227</v>
      </c>
      <c r="C30" s="161"/>
      <c r="D30" s="371"/>
      <c r="E30" s="519">
        <f>SUM('Festival Friday'!E30+'Festival Saturday'!E30+'Festival Sunday'!E30)</f>
        <v>0</v>
      </c>
      <c r="F30" s="519">
        <f>SUM('Festival Friday'!F30+'Festival Saturday'!F30+'Festival Sunday'!F30)</f>
        <v>0</v>
      </c>
      <c r="G30" s="519">
        <f>SUM('Festival Friday'!G30+'Festival Saturday'!G30+'Festival Sunday'!G30)</f>
        <v>0</v>
      </c>
      <c r="H30" s="519">
        <f>SUM('Festival Friday'!H30+'Festival Saturday'!H30+'Festival Sunday'!H30)</f>
        <v>0</v>
      </c>
      <c r="I30" s="519">
        <f>SUM('Festival Friday'!I30+'Festival Saturday'!I30+'Festival Sunday'!I30)</f>
        <v>0</v>
      </c>
      <c r="J30" s="519">
        <f>SUM('Festival Friday'!J30+'Festival Saturday'!J30+'Festival Sunday'!J30)</f>
        <v>0</v>
      </c>
      <c r="K30" s="972">
        <f>SUM('Festival Friday'!K30+'Festival Saturday'!K30+'Festival Sunday'!K30)</f>
        <v>0</v>
      </c>
      <c r="L30" s="972">
        <f>SUM('Festival Friday'!L30+'Festival Saturday'!L30+'Festival Sunday'!L30)</f>
        <v>0</v>
      </c>
      <c r="M30" s="972">
        <f>SUM('Festival Friday'!M30+'Festival Saturday'!M30+'Festival Sunday'!M30)</f>
        <v>0</v>
      </c>
      <c r="N30" s="972">
        <f>SUM('Festival Friday'!N30+'Festival Saturday'!N30+'Festival Sunday'!N30)</f>
        <v>0</v>
      </c>
      <c r="O30" s="972">
        <f>SUM('Festival Friday'!O30+'Festival Saturday'!O30+'Festival Sunday'!O30)</f>
        <v>0</v>
      </c>
      <c r="P30" s="972">
        <f>SUM('Festival Friday'!P30+'Festival Saturday'!P30+'Festival Sunday'!P30)</f>
        <v>0</v>
      </c>
      <c r="Q30" s="522">
        <f>SUM(K30:P30)*1</f>
        <v>0</v>
      </c>
      <c r="R30" s="79"/>
      <c r="S30" s="159">
        <f t="shared" si="2"/>
        <v>0</v>
      </c>
      <c r="T30" s="154"/>
    </row>
    <row r="31" spans="1:20" ht="18" customHeight="1" x14ac:dyDescent="0.2">
      <c r="A31" s="160">
        <v>1010</v>
      </c>
      <c r="B31" s="68" t="s">
        <v>447</v>
      </c>
      <c r="C31" s="161"/>
      <c r="D31" s="371">
        <v>20</v>
      </c>
      <c r="E31" s="519">
        <f>SUM('Festival Friday'!E31+'Festival Saturday'!E31+'Festival Sunday'!E31)</f>
        <v>0</v>
      </c>
      <c r="F31" s="519">
        <f>SUM('Festival Friday'!F31+'Festival Saturday'!F31+'Festival Sunday'!F31)</f>
        <v>0</v>
      </c>
      <c r="G31" s="519">
        <f>SUM('Festival Friday'!G31+'Festival Saturday'!G31+'Festival Sunday'!G31)</f>
        <v>0</v>
      </c>
      <c r="H31" s="519">
        <f>SUM('Festival Friday'!H31+'Festival Saturday'!H31+'Festival Sunday'!H31)</f>
        <v>0</v>
      </c>
      <c r="I31" s="519">
        <f>SUM('Festival Friday'!I31+'Festival Saturday'!I31+'Festival Sunday'!I31)</f>
        <v>0</v>
      </c>
      <c r="J31" s="519">
        <f>SUM('Festival Friday'!J31+'Festival Saturday'!J31+'Festival Sunday'!J31)</f>
        <v>0</v>
      </c>
      <c r="K31" s="972">
        <f>SUM('Festival Friday'!K31+'Festival Saturday'!K31+'Festival Sunday'!K31)</f>
        <v>0</v>
      </c>
      <c r="L31" s="972">
        <f>SUM('Festival Friday'!L31+'Festival Saturday'!L31+'Festival Sunday'!L31)</f>
        <v>0</v>
      </c>
      <c r="M31" s="972">
        <f>SUM('Festival Friday'!M31+'Festival Saturday'!M31+'Festival Sunday'!M31)</f>
        <v>0</v>
      </c>
      <c r="N31" s="972">
        <f>SUM('Festival Friday'!N31+'Festival Saturday'!N31+'Festival Sunday'!N31)</f>
        <v>0</v>
      </c>
      <c r="O31" s="972">
        <f>SUM('Festival Friday'!O31+'Festival Saturday'!O31+'Festival Sunday'!O31)</f>
        <v>0</v>
      </c>
      <c r="P31" s="972">
        <f>SUM('Festival Friday'!P31+'Festival Saturday'!P31+'Festival Sunday'!P31)</f>
        <v>0</v>
      </c>
      <c r="Q31" s="522">
        <f>SUM(K31:P31)</f>
        <v>0</v>
      </c>
      <c r="R31" s="79"/>
      <c r="S31" s="159">
        <f t="shared" si="2"/>
        <v>0</v>
      </c>
      <c r="T31" s="154"/>
    </row>
    <row r="32" spans="1:20" ht="18" customHeight="1" x14ac:dyDescent="0.2">
      <c r="A32" s="160">
        <v>1011</v>
      </c>
      <c r="B32" s="68" t="s">
        <v>147</v>
      </c>
      <c r="C32" s="161"/>
      <c r="D32" s="371">
        <v>10</v>
      </c>
      <c r="E32" s="519">
        <f>SUM('Festival Friday'!E32+'Festival Saturday'!E32+'Festival Sunday'!E32)</f>
        <v>0</v>
      </c>
      <c r="F32" s="519">
        <f>SUM('Festival Friday'!F32+'Festival Saturday'!F32+'Festival Sunday'!F32)</f>
        <v>0</v>
      </c>
      <c r="G32" s="519">
        <f>SUM('Festival Friday'!G32+'Festival Saturday'!G32+'Festival Sunday'!G32)</f>
        <v>0</v>
      </c>
      <c r="H32" s="519">
        <f>SUM('Festival Friday'!H32+'Festival Saturday'!H32+'Festival Sunday'!H32)</f>
        <v>0</v>
      </c>
      <c r="I32" s="519">
        <f>SUM('Festival Friday'!I32+'Festival Saturday'!I32+'Festival Sunday'!I32)</f>
        <v>0</v>
      </c>
      <c r="J32" s="519">
        <f>SUM('Festival Friday'!J32+'Festival Saturday'!J32+'Festival Sunday'!J32)</f>
        <v>0</v>
      </c>
      <c r="K32" s="972">
        <f>SUM('Festival Friday'!K32+'Festival Saturday'!K32+'Festival Sunday'!K32)</f>
        <v>0</v>
      </c>
      <c r="L32" s="972">
        <f>SUM('Festival Friday'!L32+'Festival Saturday'!L32+'Festival Sunday'!L32)</f>
        <v>0</v>
      </c>
      <c r="M32" s="972">
        <f>SUM('Festival Friday'!M32+'Festival Saturday'!M32+'Festival Sunday'!M32)</f>
        <v>0</v>
      </c>
      <c r="N32" s="972">
        <f>SUM('Festival Friday'!N32+'Festival Saturday'!N32+'Festival Sunday'!N32)</f>
        <v>0</v>
      </c>
      <c r="O32" s="972">
        <f>SUM('Festival Friday'!O32+'Festival Saturday'!O32+'Festival Sunday'!O32)</f>
        <v>0</v>
      </c>
      <c r="P32" s="972">
        <f>SUM('Festival Friday'!P32+'Festival Saturday'!P32+'Festival Sunday'!P32)</f>
        <v>0</v>
      </c>
      <c r="Q32" s="522">
        <f>SUM(K32:P32)</f>
        <v>0</v>
      </c>
      <c r="R32" s="79"/>
      <c r="S32" s="159">
        <f t="shared" si="2"/>
        <v>0</v>
      </c>
      <c r="T32" s="154"/>
    </row>
    <row r="33" spans="1:20" ht="18" customHeight="1" x14ac:dyDescent="0.2">
      <c r="A33" s="160">
        <v>1011</v>
      </c>
      <c r="B33" s="68" t="s">
        <v>148</v>
      </c>
      <c r="C33" s="161"/>
      <c r="D33" s="371">
        <v>5</v>
      </c>
      <c r="E33" s="519">
        <f>SUM('Festival Friday'!E33+'Festival Saturday'!E33+'Festival Sunday'!E33)</f>
        <v>0</v>
      </c>
      <c r="F33" s="519">
        <f>SUM('Festival Friday'!F33+'Festival Saturday'!F33+'Festival Sunday'!F33)</f>
        <v>0</v>
      </c>
      <c r="G33" s="519">
        <f>SUM('Festival Friday'!G33+'Festival Saturday'!G33+'Festival Sunday'!G33)</f>
        <v>0</v>
      </c>
      <c r="H33" s="519">
        <f>SUM('Festival Friday'!H33+'Festival Saturday'!H33+'Festival Sunday'!H33)</f>
        <v>0</v>
      </c>
      <c r="I33" s="519">
        <f>SUM('Festival Friday'!I33+'Festival Saturday'!I33+'Festival Sunday'!I33)</f>
        <v>0</v>
      </c>
      <c r="J33" s="519">
        <f>SUM('Festival Friday'!J33+'Festival Saturday'!J33+'Festival Sunday'!J33)</f>
        <v>0</v>
      </c>
      <c r="K33" s="972">
        <f>SUM('Festival Friday'!K33+'Festival Saturday'!K33+'Festival Sunday'!K33)</f>
        <v>0</v>
      </c>
      <c r="L33" s="972">
        <f>SUM('Festival Friday'!L33+'Festival Saturday'!L33+'Festival Sunday'!L33)</f>
        <v>0</v>
      </c>
      <c r="M33" s="972">
        <f>SUM('Festival Friday'!M33+'Festival Saturday'!M33+'Festival Sunday'!M33)</f>
        <v>0</v>
      </c>
      <c r="N33" s="972">
        <f>SUM('Festival Friday'!N33+'Festival Saturday'!N33+'Festival Sunday'!N33)</f>
        <v>0</v>
      </c>
      <c r="O33" s="972">
        <f>SUM('Festival Friday'!O33+'Festival Saturday'!O33+'Festival Sunday'!O33)</f>
        <v>0</v>
      </c>
      <c r="P33" s="972">
        <f>SUM('Festival Friday'!P33+'Festival Saturday'!P33+'Festival Sunday'!P33)</f>
        <v>0</v>
      </c>
      <c r="Q33" s="522">
        <f>SUM(K33:P33)</f>
        <v>0</v>
      </c>
      <c r="R33" s="79"/>
      <c r="S33" s="159">
        <f t="shared" si="2"/>
        <v>0</v>
      </c>
      <c r="T33" s="154"/>
    </row>
    <row r="34" spans="1:20" ht="18" customHeight="1" x14ac:dyDescent="0.2">
      <c r="A34" s="156">
        <v>1012</v>
      </c>
      <c r="B34" s="68" t="s">
        <v>228</v>
      </c>
      <c r="C34" s="152"/>
      <c r="D34" s="362">
        <v>50</v>
      </c>
      <c r="E34" s="519">
        <f>SUM('Festival Friday'!E34+'Festival Saturday'!E34+'Festival Sunday'!E34)</f>
        <v>0</v>
      </c>
      <c r="F34" s="519">
        <f>SUM('Festival Friday'!F34+'Festival Saturday'!F34+'Festival Sunday'!F34)</f>
        <v>0</v>
      </c>
      <c r="G34" s="519">
        <f>SUM('Festival Friday'!G34+'Festival Saturday'!G34+'Festival Sunday'!G34)</f>
        <v>0</v>
      </c>
      <c r="H34" s="519">
        <f>SUM('Festival Friday'!H34+'Festival Saturday'!H34+'Festival Sunday'!H34)</f>
        <v>0</v>
      </c>
      <c r="I34" s="519">
        <f>SUM('Festival Friday'!I34+'Festival Saturday'!I34+'Festival Sunday'!I34)</f>
        <v>0</v>
      </c>
      <c r="J34" s="519">
        <f>SUM('Festival Friday'!J34+'Festival Saturday'!J34+'Festival Sunday'!J34)</f>
        <v>0</v>
      </c>
      <c r="K34" s="972">
        <f>SUM('Festival Friday'!K34+'Festival Saturday'!K34+'Festival Sunday'!K34)</f>
        <v>0</v>
      </c>
      <c r="L34" s="972">
        <f>SUM('Festival Friday'!L34+'Festival Saturday'!L34+'Festival Sunday'!L34)</f>
        <v>0</v>
      </c>
      <c r="M34" s="972">
        <f>SUM('Festival Friday'!M34+'Festival Saturday'!M34+'Festival Sunday'!M34)</f>
        <v>0</v>
      </c>
      <c r="N34" s="972">
        <f>SUM('Festival Friday'!N34+'Festival Saturday'!N34+'Festival Sunday'!N34)</f>
        <v>0</v>
      </c>
      <c r="O34" s="972">
        <f>SUM('Festival Friday'!O34+'Festival Saturday'!O34+'Festival Sunday'!O34)</f>
        <v>0</v>
      </c>
      <c r="P34" s="972">
        <f>SUM('Festival Friday'!P34+'Festival Saturday'!P34+'Festival Sunday'!P34)</f>
        <v>0</v>
      </c>
      <c r="Q34" s="522">
        <f>SUM(K34:P34)</f>
        <v>0</v>
      </c>
      <c r="R34" s="79"/>
      <c r="S34" s="159">
        <f t="shared" si="2"/>
        <v>0</v>
      </c>
      <c r="T34" s="154"/>
    </row>
    <row r="35" spans="1:20" ht="18" hidden="1" customHeight="1" x14ac:dyDescent="0.2">
      <c r="A35" s="156">
        <v>1013</v>
      </c>
      <c r="B35" s="68" t="s">
        <v>229</v>
      </c>
      <c r="C35" s="480"/>
      <c r="D35" s="362"/>
      <c r="E35" s="519">
        <f>SUM('Festival Friday'!E35+'Festival Saturday'!E35+'Festival Sunday'!E35)</f>
        <v>0</v>
      </c>
      <c r="F35" s="519">
        <f>SUM('Festival Friday'!F35+'Festival Saturday'!F35+'Festival Sunday'!F35)</f>
        <v>0</v>
      </c>
      <c r="G35" s="519">
        <f>SUM('Festival Friday'!G35+'Festival Saturday'!G35+'Festival Sunday'!G35)</f>
        <v>0</v>
      </c>
      <c r="H35" s="519">
        <f>SUM('Festival Friday'!H35+'Festival Saturday'!H35+'Festival Sunday'!H35)</f>
        <v>0</v>
      </c>
      <c r="I35" s="519">
        <f>SUM('Festival Friday'!I35+'Festival Saturday'!I35+'Festival Sunday'!I35)</f>
        <v>0</v>
      </c>
      <c r="J35" s="519">
        <f>SUM('Festival Friday'!J35+'Festival Saturday'!J35+'Festival Sunday'!J35)</f>
        <v>0</v>
      </c>
      <c r="K35" s="972">
        <f>SUM('Festival Friday'!K35+'Festival Saturday'!K35+'Festival Sunday'!K35)</f>
        <v>0</v>
      </c>
      <c r="L35" s="972">
        <f>SUM('Festival Friday'!L35+'Festival Saturday'!L35+'Festival Sunday'!L35)</f>
        <v>0</v>
      </c>
      <c r="M35" s="972">
        <f>SUM('Festival Friday'!M35+'Festival Saturday'!M35+'Festival Sunday'!M35)</f>
        <v>0</v>
      </c>
      <c r="N35" s="972">
        <f>SUM('Festival Friday'!N35+'Festival Saturday'!N35+'Festival Sunday'!N35)</f>
        <v>0</v>
      </c>
      <c r="O35" s="972">
        <f>SUM('Festival Friday'!O35+'Festival Saturday'!O35+'Festival Sunday'!O35)</f>
        <v>0</v>
      </c>
      <c r="P35" s="972">
        <f>SUM('Festival Friday'!P35+'Festival Saturday'!P35+'Festival Sunday'!P35)</f>
        <v>0</v>
      </c>
      <c r="Q35" s="522">
        <f>SUM(K35:P35)*1</f>
        <v>0</v>
      </c>
      <c r="R35" s="79"/>
      <c r="S35" s="159">
        <f t="shared" si="2"/>
        <v>0</v>
      </c>
      <c r="T35" s="154"/>
    </row>
    <row r="36" spans="1:20" ht="18" hidden="1" customHeight="1" x14ac:dyDescent="0.2">
      <c r="A36" s="156">
        <v>1014</v>
      </c>
      <c r="B36" s="68" t="s">
        <v>230</v>
      </c>
      <c r="C36" s="480"/>
      <c r="D36" s="362"/>
      <c r="E36" s="519">
        <f>SUM('Festival Friday'!E36+'Festival Saturday'!E36+'Festival Sunday'!E36)</f>
        <v>0</v>
      </c>
      <c r="F36" s="519">
        <f>SUM('Festival Friday'!F36+'Festival Saturday'!F36+'Festival Sunday'!F36)</f>
        <v>0</v>
      </c>
      <c r="G36" s="519">
        <f>SUM('Festival Friday'!G36+'Festival Saturday'!G36+'Festival Sunday'!G36)</f>
        <v>0</v>
      </c>
      <c r="H36" s="519">
        <f>SUM('Festival Friday'!H36+'Festival Saturday'!H36+'Festival Sunday'!H36)</f>
        <v>0</v>
      </c>
      <c r="I36" s="519">
        <f>SUM('Festival Friday'!I36+'Festival Saturday'!I36+'Festival Sunday'!I36)</f>
        <v>0</v>
      </c>
      <c r="J36" s="519">
        <f>SUM('Festival Friday'!J36+'Festival Saturday'!J36+'Festival Sunday'!J36)</f>
        <v>0</v>
      </c>
      <c r="K36" s="972">
        <f>SUM('Festival Friday'!K36+'Festival Saturday'!K36+'Festival Sunday'!K36)</f>
        <v>0</v>
      </c>
      <c r="L36" s="972">
        <f>SUM('Festival Friday'!L36+'Festival Saturday'!L36+'Festival Sunday'!L36)</f>
        <v>0</v>
      </c>
      <c r="M36" s="972">
        <f>SUM('Festival Friday'!M36+'Festival Saturday'!M36+'Festival Sunday'!M36)</f>
        <v>0</v>
      </c>
      <c r="N36" s="972">
        <f>SUM('Festival Friday'!N36+'Festival Saturday'!N36+'Festival Sunday'!N36)</f>
        <v>0</v>
      </c>
      <c r="O36" s="972">
        <f>SUM('Festival Friday'!O36+'Festival Saturday'!O36+'Festival Sunday'!O36)</f>
        <v>0</v>
      </c>
      <c r="P36" s="972">
        <f>SUM('Festival Friday'!P36+'Festival Saturday'!P36+'Festival Sunday'!P36)</f>
        <v>0</v>
      </c>
      <c r="Q36" s="522">
        <f>SUM(K36:P36)*1</f>
        <v>0</v>
      </c>
      <c r="R36" s="79"/>
      <c r="S36" s="159">
        <f t="shared" si="2"/>
        <v>0</v>
      </c>
      <c r="T36" s="154"/>
    </row>
    <row r="37" spans="1:20" ht="18" hidden="1" customHeight="1" x14ac:dyDescent="0.2">
      <c r="A37" s="156">
        <v>1015</v>
      </c>
      <c r="B37" s="68" t="s">
        <v>242</v>
      </c>
      <c r="C37" s="480"/>
      <c r="D37" s="362"/>
      <c r="E37" s="519">
        <f>SUM('Festival Friday'!E37+'Festival Saturday'!E37+'Festival Sunday'!E37)</f>
        <v>0</v>
      </c>
      <c r="F37" s="519">
        <f>SUM('Festival Friday'!F37+'Festival Saturday'!F37+'Festival Sunday'!F37)</f>
        <v>0</v>
      </c>
      <c r="G37" s="519">
        <f>SUM('Festival Friday'!G37+'Festival Saturday'!G37+'Festival Sunday'!G37)</f>
        <v>0</v>
      </c>
      <c r="H37" s="519">
        <f>SUM('Festival Friday'!H37+'Festival Saturday'!H37+'Festival Sunday'!H37)</f>
        <v>0</v>
      </c>
      <c r="I37" s="519">
        <f>SUM('Festival Friday'!I37+'Festival Saturday'!I37+'Festival Sunday'!I37)</f>
        <v>0</v>
      </c>
      <c r="J37" s="519">
        <f>SUM('Festival Friday'!J37+'Festival Saturday'!J37+'Festival Sunday'!J37)</f>
        <v>0</v>
      </c>
      <c r="K37" s="972">
        <f>SUM('Festival Friday'!K37+'Festival Saturday'!K37+'Festival Sunday'!K37)</f>
        <v>0</v>
      </c>
      <c r="L37" s="972">
        <f>SUM('Festival Friday'!L37+'Festival Saturday'!L37+'Festival Sunday'!L37)</f>
        <v>0</v>
      </c>
      <c r="M37" s="972">
        <f>SUM('Festival Friday'!M37+'Festival Saturday'!M37+'Festival Sunday'!M37)</f>
        <v>0</v>
      </c>
      <c r="N37" s="972">
        <f>SUM('Festival Friday'!N37+'Festival Saturday'!N37+'Festival Sunday'!N37)</f>
        <v>0</v>
      </c>
      <c r="O37" s="972">
        <f>SUM('Festival Friday'!O37+'Festival Saturday'!O37+'Festival Sunday'!O37)</f>
        <v>0</v>
      </c>
      <c r="P37" s="972">
        <f>SUM('Festival Friday'!P37+'Festival Saturday'!P37+'Festival Sunday'!P37)</f>
        <v>0</v>
      </c>
      <c r="Q37" s="522">
        <f>SUM(K37:P37)*1</f>
        <v>0</v>
      </c>
      <c r="R37" s="79"/>
      <c r="S37" s="159">
        <f t="shared" si="2"/>
        <v>0</v>
      </c>
      <c r="T37" s="154"/>
    </row>
    <row r="38" spans="1:20" ht="18" hidden="1" customHeight="1" x14ac:dyDescent="0.2">
      <c r="A38" s="156">
        <v>1016</v>
      </c>
      <c r="B38" s="68" t="s">
        <v>243</v>
      </c>
      <c r="C38" s="480"/>
      <c r="D38" s="362"/>
      <c r="E38" s="519">
        <f>SUM('Festival Friday'!E38+'Festival Saturday'!E38+'Festival Sunday'!E38)</f>
        <v>0</v>
      </c>
      <c r="F38" s="519">
        <f>SUM('Festival Friday'!F38+'Festival Saturday'!F38+'Festival Sunday'!F38)</f>
        <v>0</v>
      </c>
      <c r="G38" s="519">
        <f>SUM('Festival Friday'!G38+'Festival Saturday'!G38+'Festival Sunday'!G38)</f>
        <v>0</v>
      </c>
      <c r="H38" s="519">
        <f>SUM('Festival Friday'!H38+'Festival Saturday'!H38+'Festival Sunday'!H38)</f>
        <v>0</v>
      </c>
      <c r="I38" s="519">
        <f>SUM('Festival Friday'!I38+'Festival Saturday'!I38+'Festival Sunday'!I38)</f>
        <v>0</v>
      </c>
      <c r="J38" s="519">
        <f>SUM('Festival Friday'!J38+'Festival Saturday'!J38+'Festival Sunday'!J38)</f>
        <v>0</v>
      </c>
      <c r="K38" s="972">
        <f>SUM('Festival Friday'!K38+'Festival Saturday'!K38+'Festival Sunday'!K38)</f>
        <v>0</v>
      </c>
      <c r="L38" s="972">
        <f>SUM('Festival Friday'!L38+'Festival Saturday'!L38+'Festival Sunday'!L38)</f>
        <v>0</v>
      </c>
      <c r="M38" s="972">
        <f>SUM('Festival Friday'!M38+'Festival Saturday'!M38+'Festival Sunday'!M38)</f>
        <v>0</v>
      </c>
      <c r="N38" s="972">
        <f>SUM('Festival Friday'!N38+'Festival Saturday'!N38+'Festival Sunday'!N38)</f>
        <v>0</v>
      </c>
      <c r="O38" s="972">
        <f>SUM('Festival Friday'!O38+'Festival Saturday'!O38+'Festival Sunday'!O38)</f>
        <v>0</v>
      </c>
      <c r="P38" s="972">
        <f>SUM('Festival Friday'!P38+'Festival Saturday'!P38+'Festival Sunday'!P38)</f>
        <v>0</v>
      </c>
      <c r="Q38" s="522">
        <f>SUM(K38:P38)*1</f>
        <v>0</v>
      </c>
      <c r="R38" s="79"/>
      <c r="S38" s="159">
        <f t="shared" si="2"/>
        <v>0</v>
      </c>
      <c r="T38" s="154"/>
    </row>
    <row r="39" spans="1:20" ht="18" customHeight="1" thickBot="1" x14ac:dyDescent="0.25">
      <c r="A39" s="156">
        <v>1017</v>
      </c>
      <c r="B39" s="68" t="s">
        <v>408</v>
      </c>
      <c r="C39" s="480"/>
      <c r="D39" s="362">
        <v>4</v>
      </c>
      <c r="E39" s="519">
        <f>SUM('Festival Friday'!E39+'Festival Saturday'!E39+'Festival Sunday'!E39)</f>
        <v>0</v>
      </c>
      <c r="F39" s="519">
        <f>SUM('Festival Friday'!F39+'Festival Saturday'!F39+'Festival Sunday'!F39)</f>
        <v>0</v>
      </c>
      <c r="G39" s="519">
        <f>SUM('Festival Friday'!G39+'Festival Saturday'!G39+'Festival Sunday'!G39)</f>
        <v>0</v>
      </c>
      <c r="H39" s="519">
        <f>SUM('Festival Friday'!H39+'Festival Saturday'!H39+'Festival Sunday'!H39)</f>
        <v>0</v>
      </c>
      <c r="I39" s="519">
        <f>SUM('Festival Friday'!I39+'Festival Saturday'!I39+'Festival Sunday'!I39)</f>
        <v>0</v>
      </c>
      <c r="J39" s="519">
        <f>SUM('Festival Friday'!J39+'Festival Saturday'!J39+'Festival Sunday'!J39)</f>
        <v>0</v>
      </c>
      <c r="K39" s="972">
        <f>SUM('Festival Friday'!K39+'Festival Saturday'!K39+'Festival Sunday'!K39)</f>
        <v>0</v>
      </c>
      <c r="L39" s="972">
        <f>SUM('Festival Friday'!L39+'Festival Saturday'!L39+'Festival Sunday'!L39)</f>
        <v>0</v>
      </c>
      <c r="M39" s="972">
        <f>SUM('Festival Friday'!M39+'Festival Saturday'!M39+'Festival Sunday'!M39)</f>
        <v>0</v>
      </c>
      <c r="N39" s="972">
        <f>SUM('Festival Friday'!N39+'Festival Saturday'!N39+'Festival Sunday'!N39)</f>
        <v>0</v>
      </c>
      <c r="O39" s="972">
        <f>SUM('Festival Friday'!O39+'Festival Saturday'!O39+'Festival Sunday'!O39)</f>
        <v>0</v>
      </c>
      <c r="P39" s="972">
        <f>SUM('Festival Friday'!P39+'Festival Saturday'!P39+'Festival Sunday'!P39)</f>
        <v>0</v>
      </c>
      <c r="Q39" s="522">
        <f>(SUM(K39:P39)+Q168)</f>
        <v>0</v>
      </c>
      <c r="R39" s="79"/>
      <c r="S39" s="159">
        <f t="shared" si="2"/>
        <v>0</v>
      </c>
      <c r="T39" s="154"/>
    </row>
    <row r="40" spans="1:20" ht="18" hidden="1" customHeight="1" thickBot="1" x14ac:dyDescent="0.25">
      <c r="A40" s="156">
        <v>1018</v>
      </c>
      <c r="B40" s="68" t="s">
        <v>231</v>
      </c>
      <c r="C40" s="480"/>
      <c r="D40" s="362"/>
      <c r="E40" s="519">
        <f>SUM('Festival Friday'!E40+'Festival Saturday'!E40+'Festival Sunday'!E40)</f>
        <v>0</v>
      </c>
      <c r="F40" s="519">
        <f>SUM('Festival Friday'!F40+'Festival Saturday'!F40+'Festival Sunday'!F40)</f>
        <v>0</v>
      </c>
      <c r="G40" s="519">
        <f>SUM('Festival Friday'!G40+'Festival Saturday'!G40+'Festival Sunday'!G40)</f>
        <v>0</v>
      </c>
      <c r="H40" s="519">
        <f>SUM('Festival Friday'!H40+'Festival Saturday'!H40+'Festival Sunday'!H40)</f>
        <v>0</v>
      </c>
      <c r="I40" s="519">
        <f>SUM('Festival Friday'!I40+'Festival Saturday'!I40+'Festival Sunday'!I40)</f>
        <v>0</v>
      </c>
      <c r="J40" s="519">
        <f>SUM('Festival Friday'!J40+'Festival Saturday'!J40+'Festival Sunday'!J40)</f>
        <v>0</v>
      </c>
      <c r="K40" s="972">
        <f>SUM('Festival Friday'!K40+'Festival Saturday'!K40+'Festival Sunday'!K40)</f>
        <v>0</v>
      </c>
      <c r="L40" s="972">
        <f>SUM('Festival Friday'!L40+'Festival Saturday'!L40+'Festival Sunday'!L40)</f>
        <v>0</v>
      </c>
      <c r="M40" s="972">
        <f>SUM('Festival Friday'!M40+'Festival Saturday'!M40+'Festival Sunday'!M40)</f>
        <v>0</v>
      </c>
      <c r="N40" s="972">
        <f>SUM('Festival Friday'!N40+'Festival Saturday'!N40+'Festival Sunday'!N40)</f>
        <v>0</v>
      </c>
      <c r="O40" s="972">
        <f>SUM('Festival Friday'!O40+'Festival Saturday'!O40+'Festival Sunday'!O40)</f>
        <v>0</v>
      </c>
      <c r="P40" s="972">
        <f>SUM('Festival Friday'!P40+'Festival Saturday'!P40+'Festival Sunday'!P40)</f>
        <v>0</v>
      </c>
      <c r="Q40" s="522">
        <f>SUM(K40:P40)*1</f>
        <v>0</v>
      </c>
      <c r="R40" s="79"/>
      <c r="S40" s="165">
        <f>SUM(K40:L40)</f>
        <v>0</v>
      </c>
      <c r="T40" s="154"/>
    </row>
    <row r="41" spans="1:20" ht="18" customHeight="1" thickBot="1" x14ac:dyDescent="0.25">
      <c r="A41" s="156">
        <v>1019</v>
      </c>
      <c r="B41" s="68" t="s">
        <v>38</v>
      </c>
      <c r="C41" s="480"/>
      <c r="D41" s="362">
        <v>3</v>
      </c>
      <c r="E41" s="519">
        <f>SUM('Festival Friday'!E42+'Festival Saturday'!E42+'Festival Sunday'!E42)</f>
        <v>0</v>
      </c>
      <c r="F41" s="519">
        <f>SUM('Festival Friday'!F42+'Festival Saturday'!F42+'Festival Sunday'!F42)</f>
        <v>0</v>
      </c>
      <c r="G41" s="519">
        <f>SUM('Festival Friday'!G42+'Festival Saturday'!G42+'Festival Sunday'!G42)</f>
        <v>0</v>
      </c>
      <c r="H41" s="519">
        <f>SUM('Festival Friday'!H42+'Festival Saturday'!H42+'Festival Sunday'!H42)</f>
        <v>0</v>
      </c>
      <c r="I41" s="519">
        <f>SUM('Festival Friday'!I42+'Festival Saturday'!I42+'Festival Sunday'!I42)</f>
        <v>0</v>
      </c>
      <c r="J41" s="519">
        <f>SUM('Festival Friday'!J42+'Festival Saturday'!J42+'Festival Sunday'!J42)</f>
        <v>0</v>
      </c>
      <c r="K41" s="972">
        <f>SUM('Festival Friday'!K42+'Festival Saturday'!K42+'Festival Sunday'!K42)</f>
        <v>0</v>
      </c>
      <c r="L41" s="972">
        <f>SUM('Festival Friday'!L42+'Festival Saturday'!L42+'Festival Sunday'!L42)</f>
        <v>0</v>
      </c>
      <c r="M41" s="972">
        <f>SUM('Festival Friday'!M42+'Festival Saturday'!M42+'Festival Sunday'!M42)</f>
        <v>0</v>
      </c>
      <c r="N41" s="972">
        <f>SUM('Festival Friday'!N42+'Festival Saturday'!N42+'Festival Sunday'!N42)</f>
        <v>0</v>
      </c>
      <c r="O41" s="972">
        <f>SUM('Festival Friday'!O42+'Festival Saturday'!O42+'Festival Sunday'!O42)</f>
        <v>0</v>
      </c>
      <c r="P41" s="972">
        <f>SUM('Festival Friday'!P42+'Festival Saturday'!P42+'Festival Sunday'!P42)</f>
        <v>0</v>
      </c>
      <c r="Q41" s="522">
        <f t="shared" ref="Q41:Q47" si="3">SUM(K41:P41)</f>
        <v>0</v>
      </c>
      <c r="R41" s="79"/>
      <c r="S41" s="174">
        <f>SUM(S25:S40)</f>
        <v>0</v>
      </c>
      <c r="T41" s="154"/>
    </row>
    <row r="42" spans="1:20" ht="18" hidden="1" customHeight="1" x14ac:dyDescent="0.2">
      <c r="A42" s="156">
        <v>1020</v>
      </c>
      <c r="B42" s="68" t="s">
        <v>37</v>
      </c>
      <c r="C42" s="480"/>
      <c r="D42" s="362"/>
      <c r="E42" s="519">
        <f>SUM('Festival Friday'!E43+'Festival Saturday'!E43+'Festival Sunday'!E43)</f>
        <v>0</v>
      </c>
      <c r="F42" s="519">
        <f>SUM('Festival Friday'!F43+'Festival Saturday'!F43+'Festival Sunday'!F43)</f>
        <v>0</v>
      </c>
      <c r="G42" s="519">
        <f>SUM('Festival Friday'!G43+'Festival Saturday'!G43+'Festival Sunday'!G43)</f>
        <v>0</v>
      </c>
      <c r="H42" s="519">
        <f>SUM('Festival Friday'!H43+'Festival Saturday'!H43+'Festival Sunday'!H43)</f>
        <v>0</v>
      </c>
      <c r="I42" s="519">
        <f>SUM('Festival Friday'!I43+'Festival Saturday'!I43+'Festival Sunday'!I43)</f>
        <v>0</v>
      </c>
      <c r="J42" s="519">
        <f>SUM('Festival Friday'!J43+'Festival Saturday'!J43+'Festival Sunday'!J43)</f>
        <v>0</v>
      </c>
      <c r="K42" s="972">
        <f>SUM('Festival Friday'!K43+'Festival Saturday'!K43+'Festival Sunday'!K43)</f>
        <v>0</v>
      </c>
      <c r="L42" s="972">
        <f>SUM('Festival Friday'!L43+'Festival Saturday'!L43+'Festival Sunday'!L43)</f>
        <v>0</v>
      </c>
      <c r="M42" s="972">
        <f>SUM('Festival Friday'!M43+'Festival Saturday'!M43+'Festival Sunday'!M43)</f>
        <v>0</v>
      </c>
      <c r="N42" s="972">
        <f>SUM('Festival Friday'!N43+'Festival Saturday'!N43+'Festival Sunday'!N43)</f>
        <v>0</v>
      </c>
      <c r="O42" s="972">
        <f>SUM('Festival Friday'!O43+'Festival Saturday'!O43+'Festival Sunday'!O43)</f>
        <v>0</v>
      </c>
      <c r="P42" s="972">
        <f>SUM('Festival Friday'!P43+'Festival Saturday'!P43+'Festival Sunday'!P43)</f>
        <v>0</v>
      </c>
      <c r="Q42" s="522">
        <f t="shared" si="3"/>
        <v>0</v>
      </c>
      <c r="R42" s="79"/>
      <c r="S42" s="175"/>
      <c r="T42" s="154"/>
    </row>
    <row r="43" spans="1:20" ht="18" hidden="1" customHeight="1" x14ac:dyDescent="0.2">
      <c r="A43" s="156">
        <v>1021</v>
      </c>
      <c r="B43" s="68" t="s">
        <v>157</v>
      </c>
      <c r="C43" s="480"/>
      <c r="D43" s="362">
        <v>65</v>
      </c>
      <c r="E43" s="519">
        <f>SUM('Festival Friday'!E44+'Festival Saturday'!E44+'Festival Sunday'!E44)</f>
        <v>0</v>
      </c>
      <c r="F43" s="519">
        <f>SUM('Festival Friday'!F44+'Festival Saturday'!F44+'Festival Sunday'!F44)</f>
        <v>0</v>
      </c>
      <c r="G43" s="519">
        <f>SUM('Festival Friday'!G44+'Festival Saturday'!G44+'Festival Sunday'!G44)</f>
        <v>0</v>
      </c>
      <c r="H43" s="519">
        <f>SUM('Festival Friday'!H44+'Festival Saturday'!H44+'Festival Sunday'!H44)</f>
        <v>0</v>
      </c>
      <c r="I43" s="519">
        <f>SUM('Festival Friday'!I44+'Festival Saturday'!I44+'Festival Sunday'!I44)</f>
        <v>0</v>
      </c>
      <c r="J43" s="519">
        <f>SUM('Festival Friday'!J44+'Festival Saturday'!J44+'Festival Sunday'!J44)</f>
        <v>0</v>
      </c>
      <c r="K43" s="972">
        <f>SUM('Festival Friday'!K44+'Festival Saturday'!K44+'Festival Sunday'!K44)</f>
        <v>0</v>
      </c>
      <c r="L43" s="972">
        <f>SUM('Festival Friday'!L44+'Festival Saturday'!L44+'Festival Sunday'!L44)</f>
        <v>0</v>
      </c>
      <c r="M43" s="972">
        <f>SUM('Festival Friday'!M44+'Festival Saturday'!M44+'Festival Sunday'!M44)</f>
        <v>0</v>
      </c>
      <c r="N43" s="972">
        <f>SUM('Festival Friday'!N44+'Festival Saturday'!N44+'Festival Sunday'!N44)</f>
        <v>0</v>
      </c>
      <c r="O43" s="972">
        <f>SUM('Festival Friday'!O44+'Festival Saturday'!O44+'Festival Sunday'!O44)</f>
        <v>0</v>
      </c>
      <c r="P43" s="972">
        <f>SUM('Festival Friday'!P44+'Festival Saturday'!P44+'Festival Sunday'!P44)</f>
        <v>0</v>
      </c>
      <c r="Q43" s="522">
        <f t="shared" si="3"/>
        <v>0</v>
      </c>
      <c r="R43" s="79"/>
      <c r="S43" s="175"/>
      <c r="T43" s="154"/>
    </row>
    <row r="44" spans="1:20" ht="18" hidden="1" customHeight="1" x14ac:dyDescent="0.2">
      <c r="A44" s="156">
        <v>1022</v>
      </c>
      <c r="B44" s="68" t="s">
        <v>158</v>
      </c>
      <c r="C44" s="480"/>
      <c r="D44" s="362"/>
      <c r="E44" s="519">
        <f>SUM('Festival Friday'!E45+'Festival Saturday'!E45+'Festival Sunday'!E45)</f>
        <v>0</v>
      </c>
      <c r="F44" s="519">
        <f>SUM('Festival Friday'!F45+'Festival Saturday'!F45+'Festival Sunday'!F45)</f>
        <v>0</v>
      </c>
      <c r="G44" s="519">
        <f>SUM('Festival Friday'!G45+'Festival Saturday'!G45+'Festival Sunday'!G45)</f>
        <v>0</v>
      </c>
      <c r="H44" s="519">
        <f>SUM('Festival Friday'!H45+'Festival Saturday'!H45+'Festival Sunday'!H45)</f>
        <v>0</v>
      </c>
      <c r="I44" s="519">
        <f>SUM('Festival Friday'!I45+'Festival Saturday'!I45+'Festival Sunday'!I45)</f>
        <v>0</v>
      </c>
      <c r="J44" s="519">
        <f>SUM('Festival Friday'!J45+'Festival Saturday'!J45+'Festival Sunday'!J45)</f>
        <v>0</v>
      </c>
      <c r="K44" s="972">
        <f>SUM('Festival Friday'!K45+'Festival Saturday'!K45+'Festival Sunday'!K45)</f>
        <v>0</v>
      </c>
      <c r="L44" s="972">
        <f>SUM('Festival Friday'!L45+'Festival Saturday'!L45+'Festival Sunday'!L45)</f>
        <v>0</v>
      </c>
      <c r="M44" s="972">
        <f>SUM('Festival Friday'!M45+'Festival Saturday'!M45+'Festival Sunday'!M45)</f>
        <v>0</v>
      </c>
      <c r="N44" s="972">
        <f>SUM('Festival Friday'!N45+'Festival Saturday'!N45+'Festival Sunday'!N45)</f>
        <v>0</v>
      </c>
      <c r="O44" s="972">
        <f>SUM('Festival Friday'!O45+'Festival Saturday'!O45+'Festival Sunday'!O45)</f>
        <v>0</v>
      </c>
      <c r="P44" s="972">
        <f>SUM('Festival Friday'!P45+'Festival Saturday'!P45+'Festival Sunday'!P45)</f>
        <v>0</v>
      </c>
      <c r="Q44" s="522">
        <f t="shared" si="3"/>
        <v>0</v>
      </c>
      <c r="R44" s="79"/>
      <c r="S44" s="175"/>
      <c r="T44" s="154"/>
    </row>
    <row r="45" spans="1:20" ht="18" hidden="1" customHeight="1" x14ac:dyDescent="0.2">
      <c r="A45" s="156">
        <v>1023</v>
      </c>
      <c r="B45" s="68" t="s">
        <v>329</v>
      </c>
      <c r="C45" s="480"/>
      <c r="D45" s="362"/>
      <c r="E45" s="519">
        <f>SUM('Festival Friday'!E46+'Festival Saturday'!E46+'Festival Sunday'!E46)</f>
        <v>0</v>
      </c>
      <c r="F45" s="519">
        <f>SUM('Festival Friday'!F46+'Festival Saturday'!F46+'Festival Sunday'!F46)</f>
        <v>0</v>
      </c>
      <c r="G45" s="519">
        <f>SUM('Festival Friday'!G46+'Festival Saturday'!G46+'Festival Sunday'!G46)</f>
        <v>0</v>
      </c>
      <c r="H45" s="519">
        <f>SUM('Festival Friday'!H46+'Festival Saturday'!H46+'Festival Sunday'!H46)</f>
        <v>0</v>
      </c>
      <c r="I45" s="519">
        <f>SUM('Festival Friday'!I46+'Festival Saturday'!I46+'Festival Sunday'!I46)</f>
        <v>0</v>
      </c>
      <c r="J45" s="519">
        <f>SUM('Festival Friday'!J46+'Festival Saturday'!J46+'Festival Sunday'!J46)</f>
        <v>0</v>
      </c>
      <c r="K45" s="972">
        <f>SUM('Festival Friday'!K46+'Festival Saturday'!K46+'Festival Sunday'!K46)</f>
        <v>0</v>
      </c>
      <c r="L45" s="972">
        <f>SUM('Festival Friday'!L46+'Festival Saturday'!L46+'Festival Sunday'!L46)</f>
        <v>0</v>
      </c>
      <c r="M45" s="972">
        <f>SUM('Festival Friday'!M46+'Festival Saturday'!M46+'Festival Sunday'!M46)</f>
        <v>0</v>
      </c>
      <c r="N45" s="972">
        <f>SUM('Festival Friday'!N46+'Festival Saturday'!N46+'Festival Sunday'!N46)</f>
        <v>0</v>
      </c>
      <c r="O45" s="972">
        <f>SUM('Festival Friday'!O46+'Festival Saturday'!O46+'Festival Sunday'!O46)</f>
        <v>0</v>
      </c>
      <c r="P45" s="972">
        <f>SUM('Festival Friday'!P46+'Festival Saturday'!P46+'Festival Sunday'!P46)</f>
        <v>0</v>
      </c>
      <c r="Q45" s="522">
        <f t="shared" si="3"/>
        <v>0</v>
      </c>
      <c r="R45" s="79"/>
      <c r="S45" s="175"/>
      <c r="T45" s="154"/>
    </row>
    <row r="46" spans="1:20" ht="18" customHeight="1" x14ac:dyDescent="0.2">
      <c r="A46" s="156">
        <v>1024</v>
      </c>
      <c r="B46" s="68" t="s">
        <v>159</v>
      </c>
      <c r="C46" s="480"/>
      <c r="D46" s="362">
        <v>5</v>
      </c>
      <c r="E46" s="519">
        <f>SUM('Festival Friday'!E47+'Festival Saturday'!E47+'Festival Sunday'!E47)</f>
        <v>0</v>
      </c>
      <c r="F46" s="519">
        <f>SUM('Festival Friday'!F47+'Festival Saturday'!F47+'Festival Sunday'!F47)</f>
        <v>0</v>
      </c>
      <c r="G46" s="519">
        <f>SUM('Festival Friday'!G47+'Festival Saturday'!G47+'Festival Sunday'!G47)</f>
        <v>0</v>
      </c>
      <c r="H46" s="519">
        <f>SUM('Festival Friday'!H47+'Festival Saturday'!H47+'Festival Sunday'!H47)</f>
        <v>0</v>
      </c>
      <c r="I46" s="519">
        <f>SUM('Festival Friday'!I47+'Festival Saturday'!I47+'Festival Sunday'!I47)</f>
        <v>0</v>
      </c>
      <c r="J46" s="519">
        <f>SUM('Festival Friday'!J47+'Festival Saturday'!J47+'Festival Sunday'!J47)</f>
        <v>0</v>
      </c>
      <c r="K46" s="972">
        <f>SUM('Festival Friday'!K47+'Festival Saturday'!K47+'Festival Sunday'!K47)</f>
        <v>0</v>
      </c>
      <c r="L46" s="972">
        <f>SUM('Festival Friday'!L47+'Festival Saturday'!L47+'Festival Sunday'!L47)</f>
        <v>0</v>
      </c>
      <c r="M46" s="972">
        <f>SUM('Festival Friday'!M47+'Festival Saturday'!M47+'Festival Sunday'!M47)</f>
        <v>0</v>
      </c>
      <c r="N46" s="972">
        <f>SUM('Festival Friday'!N47+'Festival Saturday'!N47+'Festival Sunday'!N47)</f>
        <v>0</v>
      </c>
      <c r="O46" s="972">
        <f>SUM('Festival Friday'!O47+'Festival Saturday'!O47+'Festival Sunday'!O47)</f>
        <v>0</v>
      </c>
      <c r="P46" s="972">
        <f>SUM('Festival Friday'!P47+'Festival Saturday'!P47+'Festival Sunday'!P47)</f>
        <v>0</v>
      </c>
      <c r="Q46" s="522">
        <f t="shared" si="3"/>
        <v>0</v>
      </c>
      <c r="R46" s="79"/>
      <c r="S46" s="175"/>
      <c r="T46" s="154"/>
    </row>
    <row r="47" spans="1:20" ht="18" customHeight="1" x14ac:dyDescent="0.2">
      <c r="A47" s="155">
        <v>1025</v>
      </c>
      <c r="B47" s="68" t="s">
        <v>24</v>
      </c>
      <c r="C47" s="166"/>
      <c r="D47" s="373">
        <v>1</v>
      </c>
      <c r="E47" s="519">
        <f>SUM('Festival Friday'!E48+'Festival Saturday'!E48+'Festival Sunday'!E48)</f>
        <v>0</v>
      </c>
      <c r="F47" s="519">
        <f>SUM('Festival Friday'!F48+'Festival Saturday'!F48+'Festival Sunday'!F48)</f>
        <v>0</v>
      </c>
      <c r="G47" s="519">
        <f>SUM('Festival Friday'!G48+'Festival Saturday'!G48+'Festival Sunday'!G48)</f>
        <v>0</v>
      </c>
      <c r="H47" s="519">
        <f>SUM('Festival Friday'!H48+'Festival Saturday'!H48+'Festival Sunday'!H48)</f>
        <v>0</v>
      </c>
      <c r="I47" s="519">
        <f>SUM('Festival Friday'!I48+'Festival Saturday'!I48+'Festival Sunday'!I48)</f>
        <v>0</v>
      </c>
      <c r="J47" s="519">
        <f>SUM('Festival Friday'!J48+'Festival Saturday'!J48+'Festival Sunday'!J48)</f>
        <v>0</v>
      </c>
      <c r="K47" s="972">
        <f>SUM('Festival Friday'!K48+'Festival Saturday'!K48+'Festival Sunday'!K48)</f>
        <v>0</v>
      </c>
      <c r="L47" s="972">
        <f>SUM('Festival Friday'!L48+'Festival Saturday'!L48+'Festival Sunday'!L48)</f>
        <v>0</v>
      </c>
      <c r="M47" s="972">
        <f>SUM('Festival Friday'!M48+'Festival Saturday'!M48+'Festival Sunday'!M48)</f>
        <v>0</v>
      </c>
      <c r="N47" s="972">
        <f>SUM('Festival Friday'!N48+'Festival Saturday'!N48+'Festival Sunday'!N48)</f>
        <v>0</v>
      </c>
      <c r="O47" s="972">
        <f>SUM('Festival Friday'!O48+'Festival Saturday'!O48+'Festival Sunday'!O48)</f>
        <v>0</v>
      </c>
      <c r="P47" s="972">
        <f>SUM('Festival Friday'!P48+'Festival Saturday'!P48+'Festival Sunday'!P48)</f>
        <v>0</v>
      </c>
      <c r="Q47" s="522">
        <f t="shared" si="3"/>
        <v>0</v>
      </c>
      <c r="R47" s="79"/>
      <c r="S47" s="175"/>
      <c r="T47" s="154"/>
    </row>
    <row r="48" spans="1:20" s="170" customFormat="1" ht="18" customHeight="1" x14ac:dyDescent="0.25">
      <c r="A48" s="138"/>
      <c r="B48" s="139" t="s">
        <v>120</v>
      </c>
      <c r="C48" s="152"/>
      <c r="D48" s="140"/>
      <c r="E48" s="140"/>
      <c r="F48" s="241"/>
      <c r="G48" s="524"/>
      <c r="H48" s="524"/>
      <c r="I48" s="524"/>
      <c r="J48" s="524"/>
      <c r="K48" s="525"/>
      <c r="L48" s="525"/>
      <c r="M48" s="526"/>
      <c r="N48" s="525"/>
      <c r="O48" s="525"/>
      <c r="P48" s="525"/>
      <c r="Q48" s="188"/>
      <c r="R48" s="169"/>
      <c r="S48" s="329"/>
      <c r="T48" s="329"/>
    </row>
    <row r="49" spans="1:20" ht="18" customHeight="1" x14ac:dyDescent="0.2">
      <c r="A49" s="171">
        <v>1100</v>
      </c>
      <c r="B49" s="428" t="s">
        <v>121</v>
      </c>
      <c r="C49" s="152"/>
      <c r="D49" s="362" t="s">
        <v>283</v>
      </c>
      <c r="E49" s="519">
        <f>SUM('Festival Friday'!E50+'Festival Saturday'!E50+'Festival Sunday'!E50)</f>
        <v>0</v>
      </c>
      <c r="F49" s="519">
        <f>SUM('Festival Friday'!F50+'Festival Saturday'!F50+'Festival Sunday'!F50)</f>
        <v>0</v>
      </c>
      <c r="G49" s="519">
        <f>SUM('Festival Friday'!G50+'Festival Saturday'!G50+'Festival Sunday'!G50)</f>
        <v>0</v>
      </c>
      <c r="H49" s="519">
        <f>SUM('Festival Friday'!H50+'Festival Saturday'!H50+'Festival Sunday'!H50)</f>
        <v>0</v>
      </c>
      <c r="I49" s="519">
        <f>SUM('Festival Friday'!I50+'Festival Saturday'!I50+'Festival Sunday'!I50)</f>
        <v>0</v>
      </c>
      <c r="J49" s="519">
        <f>SUM('Festival Friday'!J50+'Festival Saturday'!J50+'Festival Sunday'!J50)</f>
        <v>0</v>
      </c>
      <c r="K49" s="972">
        <f>SUM('Festival Friday'!K50+'Festival Saturday'!K50+'Festival Sunday'!K50)</f>
        <v>0</v>
      </c>
      <c r="L49" s="972">
        <f>SUM('Festival Friday'!L50+'Festival Saturday'!L50+'Festival Sunday'!L50)</f>
        <v>0</v>
      </c>
      <c r="M49" s="972">
        <f>SUM('Festival Friday'!M50+'Festival Saturday'!M50+'Festival Sunday'!M50)</f>
        <v>0</v>
      </c>
      <c r="N49" s="972">
        <f>SUM('Festival Friday'!N50+'Festival Saturday'!N50+'Festival Sunday'!N50)</f>
        <v>0</v>
      </c>
      <c r="O49" s="972">
        <f>SUM('Festival Friday'!O50+'Festival Saturday'!O50+'Festival Sunday'!O50)</f>
        <v>0</v>
      </c>
      <c r="P49" s="972">
        <f>SUM('Festival Friday'!P50+'Festival Saturday'!P50+'Festival Sunday'!P50)</f>
        <v>0</v>
      </c>
      <c r="Q49" s="539">
        <f t="shared" ref="Q49:Q55" si="4">SUM(K49:P49)</f>
        <v>0</v>
      </c>
      <c r="R49" s="79"/>
      <c r="S49" s="175"/>
      <c r="T49" s="154"/>
    </row>
    <row r="50" spans="1:20" ht="18" customHeight="1" x14ac:dyDescent="0.2">
      <c r="A50" s="171">
        <v>1101</v>
      </c>
      <c r="B50" s="428" t="s">
        <v>122</v>
      </c>
      <c r="C50" s="152"/>
      <c r="D50" s="362" t="s">
        <v>283</v>
      </c>
      <c r="E50" s="519">
        <f>SUM('Festival Friday'!E51+'Festival Saturday'!E51+'Festival Sunday'!E51)</f>
        <v>0</v>
      </c>
      <c r="F50" s="519">
        <f>SUM('Festival Friday'!F51+'Festival Saturday'!F51+'Festival Sunday'!F51)</f>
        <v>0</v>
      </c>
      <c r="G50" s="519">
        <f>SUM('Festival Friday'!G51+'Festival Saturday'!G51+'Festival Sunday'!G51)</f>
        <v>0</v>
      </c>
      <c r="H50" s="519">
        <f>SUM('Festival Friday'!H51+'Festival Saturday'!H51+'Festival Sunday'!H51)</f>
        <v>0</v>
      </c>
      <c r="I50" s="519">
        <f>SUM('Festival Friday'!I51+'Festival Saturday'!I51+'Festival Sunday'!I51)</f>
        <v>0</v>
      </c>
      <c r="J50" s="519">
        <f>SUM('Festival Friday'!J51+'Festival Saturday'!J51+'Festival Sunday'!J51)</f>
        <v>0</v>
      </c>
      <c r="K50" s="972">
        <f>SUM('Festival Friday'!K51+'Festival Saturday'!K51+'Festival Sunday'!K51)</f>
        <v>0</v>
      </c>
      <c r="L50" s="972">
        <f>SUM('Festival Friday'!L51+'Festival Saturday'!L51+'Festival Sunday'!L51)</f>
        <v>0</v>
      </c>
      <c r="M50" s="972">
        <f>SUM('Festival Friday'!M51+'Festival Saturday'!M51+'Festival Sunday'!M51)</f>
        <v>0</v>
      </c>
      <c r="N50" s="972">
        <f>SUM('Festival Friday'!N51+'Festival Saturday'!N51+'Festival Sunday'!N51)</f>
        <v>0</v>
      </c>
      <c r="O50" s="972">
        <f>SUM('Festival Friday'!O51+'Festival Saturday'!O51+'Festival Sunday'!O51)</f>
        <v>0</v>
      </c>
      <c r="P50" s="972">
        <f>SUM('Festival Friday'!P51+'Festival Saturday'!P51+'Festival Sunday'!P51)</f>
        <v>0</v>
      </c>
      <c r="Q50" s="539">
        <f t="shared" si="4"/>
        <v>0</v>
      </c>
      <c r="R50" s="79"/>
      <c r="S50" s="175"/>
      <c r="T50" s="154"/>
    </row>
    <row r="51" spans="1:20" ht="18" customHeight="1" x14ac:dyDescent="0.2">
      <c r="A51" s="171">
        <v>1103</v>
      </c>
      <c r="B51" s="428" t="s">
        <v>126</v>
      </c>
      <c r="C51" s="152"/>
      <c r="D51" s="362">
        <v>25</v>
      </c>
      <c r="E51" s="519">
        <f>SUM('Festival Friday'!E52+'Festival Saturday'!E52+'Festival Sunday'!E52)</f>
        <v>0</v>
      </c>
      <c r="F51" s="519">
        <f>SUM('Festival Friday'!F52+'Festival Saturday'!F52+'Festival Sunday'!F52)</f>
        <v>0</v>
      </c>
      <c r="G51" s="519">
        <f>SUM('Festival Friday'!G52+'Festival Saturday'!G52+'Festival Sunday'!G52)</f>
        <v>0</v>
      </c>
      <c r="H51" s="519">
        <f>SUM('Festival Friday'!H52+'Festival Saturday'!H52+'Festival Sunday'!H52)</f>
        <v>0</v>
      </c>
      <c r="I51" s="519">
        <f>SUM('Festival Friday'!I52+'Festival Saturday'!I52+'Festival Sunday'!I52)</f>
        <v>0</v>
      </c>
      <c r="J51" s="519">
        <f>SUM('Festival Friday'!J52+'Festival Saturday'!J52+'Festival Sunday'!J52)</f>
        <v>0</v>
      </c>
      <c r="K51" s="972">
        <f>SUM('Festival Friday'!K52+'Festival Saturday'!K52+'Festival Sunday'!K52)</f>
        <v>0</v>
      </c>
      <c r="L51" s="972">
        <f>SUM('Festival Friday'!L52+'Festival Saturday'!L52+'Festival Sunday'!L52)</f>
        <v>0</v>
      </c>
      <c r="M51" s="972">
        <f>SUM('Festival Friday'!M52+'Festival Saturday'!M52+'Festival Sunday'!M52)</f>
        <v>0</v>
      </c>
      <c r="N51" s="972">
        <f>SUM('Festival Friday'!N52+'Festival Saturday'!N52+'Festival Sunday'!N52)</f>
        <v>0</v>
      </c>
      <c r="O51" s="972">
        <f>SUM('Festival Friday'!O52+'Festival Saturday'!O52+'Festival Sunday'!O52)</f>
        <v>0</v>
      </c>
      <c r="P51" s="972">
        <f>SUM('Festival Friday'!P52+'Festival Saturday'!P52+'Festival Sunday'!P52)</f>
        <v>0</v>
      </c>
      <c r="Q51" s="539">
        <f t="shared" si="4"/>
        <v>0</v>
      </c>
      <c r="R51" s="79"/>
      <c r="S51" s="175"/>
      <c r="T51" s="154"/>
    </row>
    <row r="52" spans="1:20" ht="18" customHeight="1" x14ac:dyDescent="0.2">
      <c r="A52" s="171">
        <v>1104</v>
      </c>
      <c r="B52" s="428" t="s">
        <v>125</v>
      </c>
      <c r="C52" s="152"/>
      <c r="D52" s="362">
        <v>30</v>
      </c>
      <c r="E52" s="519">
        <f>SUM('Festival Friday'!E53+'Festival Saturday'!E53+'Festival Sunday'!E53)</f>
        <v>0</v>
      </c>
      <c r="F52" s="519">
        <f>SUM('Festival Friday'!F53+'Festival Saturday'!F53+'Festival Sunday'!F53)</f>
        <v>0</v>
      </c>
      <c r="G52" s="519">
        <f>SUM('Festival Friday'!G53+'Festival Saturday'!G53+'Festival Sunday'!G53)</f>
        <v>0</v>
      </c>
      <c r="H52" s="519">
        <f>SUM('Festival Friday'!H53+'Festival Saturday'!H53+'Festival Sunday'!H53)</f>
        <v>0</v>
      </c>
      <c r="I52" s="519">
        <f>SUM('Festival Friday'!I53+'Festival Saturday'!I53+'Festival Sunday'!I53)</f>
        <v>0</v>
      </c>
      <c r="J52" s="519">
        <f>SUM('Festival Friday'!J53+'Festival Saturday'!J53+'Festival Sunday'!J53)</f>
        <v>0</v>
      </c>
      <c r="K52" s="972">
        <f>SUM('Festival Friday'!K53+'Festival Saturday'!K53+'Festival Sunday'!K53)</f>
        <v>0</v>
      </c>
      <c r="L52" s="972">
        <f>SUM('Festival Friday'!L53+'Festival Saturday'!L53+'Festival Sunday'!L53)</f>
        <v>0</v>
      </c>
      <c r="M52" s="972">
        <f>SUM('Festival Friday'!M53+'Festival Saturday'!M53+'Festival Sunday'!M53)</f>
        <v>0</v>
      </c>
      <c r="N52" s="972">
        <f>SUM('Festival Friday'!N53+'Festival Saturday'!N53+'Festival Sunday'!N53)</f>
        <v>0</v>
      </c>
      <c r="O52" s="972">
        <f>SUM('Festival Friday'!O53+'Festival Saturday'!O53+'Festival Sunday'!O53)</f>
        <v>0</v>
      </c>
      <c r="P52" s="972">
        <f>SUM('Festival Friday'!P53+'Festival Saturday'!P53+'Festival Sunday'!P53)</f>
        <v>0</v>
      </c>
      <c r="Q52" s="539">
        <f t="shared" si="4"/>
        <v>0</v>
      </c>
      <c r="R52" s="79"/>
      <c r="S52" s="175"/>
      <c r="T52" s="154"/>
    </row>
    <row r="53" spans="1:20" ht="18" customHeight="1" x14ac:dyDescent="0.2">
      <c r="A53" s="171">
        <v>1105</v>
      </c>
      <c r="B53" s="428" t="s">
        <v>124</v>
      </c>
      <c r="C53" s="152"/>
      <c r="D53" s="362">
        <v>25</v>
      </c>
      <c r="E53" s="519">
        <f>SUM('Festival Friday'!E54+'Festival Saturday'!E54+'Festival Sunday'!E54)</f>
        <v>0</v>
      </c>
      <c r="F53" s="519">
        <f>SUM('Festival Friday'!F54+'Festival Saturday'!F54+'Festival Sunday'!F54)</f>
        <v>0</v>
      </c>
      <c r="G53" s="519">
        <f>SUM('Festival Friday'!G54+'Festival Saturday'!G54+'Festival Sunday'!G54)</f>
        <v>0</v>
      </c>
      <c r="H53" s="519">
        <f>SUM('Festival Friday'!H54+'Festival Saturday'!H54+'Festival Sunday'!H54)</f>
        <v>0</v>
      </c>
      <c r="I53" s="519">
        <f>SUM('Festival Friday'!I54+'Festival Saturday'!I54+'Festival Sunday'!I54)</f>
        <v>0</v>
      </c>
      <c r="J53" s="519">
        <f>SUM('Festival Friday'!J54+'Festival Saturday'!J54+'Festival Sunday'!J54)</f>
        <v>0</v>
      </c>
      <c r="K53" s="972">
        <f>SUM('Festival Friday'!K54+'Festival Saturday'!K54+'Festival Sunday'!K54)</f>
        <v>0</v>
      </c>
      <c r="L53" s="972">
        <f>SUM('Festival Friday'!L54+'Festival Saturday'!L54+'Festival Sunday'!L54)</f>
        <v>0</v>
      </c>
      <c r="M53" s="972">
        <f>SUM('Festival Friday'!M54+'Festival Saturday'!M54+'Festival Sunday'!M54)</f>
        <v>0</v>
      </c>
      <c r="N53" s="972">
        <f>SUM('Festival Friday'!N54+'Festival Saturday'!N54+'Festival Sunday'!N54)</f>
        <v>0</v>
      </c>
      <c r="O53" s="972">
        <f>SUM('Festival Friday'!O54+'Festival Saturday'!O54+'Festival Sunday'!O54)</f>
        <v>0</v>
      </c>
      <c r="P53" s="972">
        <f>SUM('Festival Friday'!P54+'Festival Saturday'!P54+'Festival Sunday'!P54)</f>
        <v>0</v>
      </c>
      <c r="Q53" s="539">
        <f t="shared" si="4"/>
        <v>0</v>
      </c>
      <c r="R53" s="79"/>
      <c r="S53" s="175"/>
      <c r="T53" s="154"/>
    </row>
    <row r="54" spans="1:20" ht="18" customHeight="1" x14ac:dyDescent="0.2">
      <c r="A54" s="171">
        <v>1106</v>
      </c>
      <c r="B54" s="428" t="s">
        <v>123</v>
      </c>
      <c r="C54" s="152"/>
      <c r="D54" s="362">
        <v>20</v>
      </c>
      <c r="E54" s="519">
        <f>SUM('Festival Friday'!E55+'Festival Saturday'!E55+'Festival Sunday'!E55)</f>
        <v>0</v>
      </c>
      <c r="F54" s="519">
        <f>SUM('Festival Friday'!F55+'Festival Saturday'!F55+'Festival Sunday'!F55)</f>
        <v>0</v>
      </c>
      <c r="G54" s="519">
        <f>SUM('Festival Friday'!G55+'Festival Saturday'!G55+'Festival Sunday'!G55)</f>
        <v>0</v>
      </c>
      <c r="H54" s="519">
        <f>SUM('Festival Friday'!H55+'Festival Saturday'!H55+'Festival Sunday'!H55)</f>
        <v>0</v>
      </c>
      <c r="I54" s="519">
        <f>SUM('Festival Friday'!I55+'Festival Saturday'!I55+'Festival Sunday'!I55)</f>
        <v>0</v>
      </c>
      <c r="J54" s="519">
        <f>SUM('Festival Friday'!J55+'Festival Saturday'!J55+'Festival Sunday'!J55)</f>
        <v>0</v>
      </c>
      <c r="K54" s="972">
        <f>SUM('Festival Friday'!K55+'Festival Saturday'!K55+'Festival Sunday'!K55)</f>
        <v>0</v>
      </c>
      <c r="L54" s="972">
        <f>SUM('Festival Friday'!L55+'Festival Saturday'!L55+'Festival Sunday'!L55)</f>
        <v>0</v>
      </c>
      <c r="M54" s="972">
        <f>SUM('Festival Friday'!M55+'Festival Saturday'!M55+'Festival Sunday'!M55)</f>
        <v>0</v>
      </c>
      <c r="N54" s="972">
        <f>SUM('Festival Friday'!N55+'Festival Saturday'!N55+'Festival Sunday'!N55)</f>
        <v>0</v>
      </c>
      <c r="O54" s="972">
        <f>SUM('Festival Friday'!O55+'Festival Saturday'!O55+'Festival Sunday'!O55)</f>
        <v>0</v>
      </c>
      <c r="P54" s="972">
        <f>SUM('Festival Friday'!P55+'Festival Saturday'!P55+'Festival Sunday'!P55)</f>
        <v>0</v>
      </c>
      <c r="Q54" s="539">
        <f t="shared" si="4"/>
        <v>0</v>
      </c>
      <c r="R54" s="79"/>
      <c r="S54" s="175"/>
      <c r="T54" s="154"/>
    </row>
    <row r="55" spans="1:20" ht="18" customHeight="1" x14ac:dyDescent="0.2">
      <c r="A55" s="171" t="s">
        <v>221</v>
      </c>
      <c r="B55" s="428" t="s">
        <v>145</v>
      </c>
      <c r="C55" s="152"/>
      <c r="D55" s="362">
        <v>25</v>
      </c>
      <c r="E55" s="519">
        <f>SUM('Festival Friday'!E56+'Festival Saturday'!E56+'Festival Sunday'!E56)</f>
        <v>0</v>
      </c>
      <c r="F55" s="519">
        <f>SUM('Festival Friday'!F56+'Festival Saturday'!F56+'Festival Sunday'!F56)</f>
        <v>0</v>
      </c>
      <c r="G55" s="519">
        <f>SUM('Festival Friday'!G56+'Festival Saturday'!G56+'Festival Sunday'!G56)</f>
        <v>0</v>
      </c>
      <c r="H55" s="519">
        <f>SUM('Festival Friday'!H56+'Festival Saturday'!H56+'Festival Sunday'!H56)</f>
        <v>0</v>
      </c>
      <c r="I55" s="519">
        <f>SUM('Festival Friday'!I56+'Festival Saturday'!I56+'Festival Sunday'!I56)</f>
        <v>0</v>
      </c>
      <c r="J55" s="519">
        <f>SUM('Festival Friday'!J56+'Festival Saturday'!J56+'Festival Sunday'!J56)</f>
        <v>0</v>
      </c>
      <c r="K55" s="972">
        <f>SUM('Festival Friday'!K56+'Festival Saturday'!K56+'Festival Sunday'!K56)</f>
        <v>0</v>
      </c>
      <c r="L55" s="972">
        <f>SUM('Festival Friday'!L56+'Festival Saturday'!L56+'Festival Sunday'!L56)</f>
        <v>0</v>
      </c>
      <c r="M55" s="972">
        <f>SUM('Festival Friday'!M56+'Festival Saturday'!M56+'Festival Sunday'!M56)</f>
        <v>0</v>
      </c>
      <c r="N55" s="972">
        <f>SUM('Festival Friday'!N56+'Festival Saturday'!N56+'Festival Sunday'!N56)</f>
        <v>0</v>
      </c>
      <c r="O55" s="972">
        <f>SUM('Festival Friday'!O56+'Festival Saturday'!O56+'Festival Sunday'!O56)</f>
        <v>0</v>
      </c>
      <c r="P55" s="972">
        <f>SUM('Festival Friday'!P56+'Festival Saturday'!P56+'Festival Sunday'!P56)</f>
        <v>0</v>
      </c>
      <c r="Q55" s="539">
        <f t="shared" si="4"/>
        <v>0</v>
      </c>
      <c r="R55" s="79"/>
      <c r="S55" s="175"/>
      <c r="T55" s="154"/>
    </row>
    <row r="56" spans="1:20" s="170" customFormat="1" ht="18" customHeight="1" x14ac:dyDescent="0.25">
      <c r="A56" s="138"/>
      <c r="B56" s="139" t="s">
        <v>7</v>
      </c>
      <c r="C56" s="152"/>
      <c r="D56" s="140"/>
      <c r="E56" s="140"/>
      <c r="F56" s="241"/>
      <c r="G56" s="524"/>
      <c r="H56" s="524"/>
      <c r="I56" s="524"/>
      <c r="J56" s="524"/>
      <c r="K56" s="525"/>
      <c r="L56" s="525"/>
      <c r="M56" s="526"/>
      <c r="N56" s="525"/>
      <c r="O56" s="525"/>
      <c r="P56" s="525"/>
      <c r="Q56" s="188"/>
      <c r="R56" s="169"/>
      <c r="S56" s="329"/>
      <c r="T56" s="329"/>
    </row>
    <row r="57" spans="1:20" ht="18" customHeight="1" x14ac:dyDescent="0.2">
      <c r="A57" s="156">
        <v>1100</v>
      </c>
      <c r="B57" s="157" t="s">
        <v>26</v>
      </c>
      <c r="C57" s="152"/>
      <c r="D57" s="362" t="s">
        <v>283</v>
      </c>
      <c r="E57" s="519">
        <f>SUM('Festival Friday'!E58+'Festival Saturday'!E58+'Festival Sunday'!E58)</f>
        <v>0</v>
      </c>
      <c r="F57" s="519">
        <f>SUM('Festival Friday'!F58+'Festival Saturday'!F58+'Festival Sunday'!F58)</f>
        <v>0</v>
      </c>
      <c r="G57" s="519">
        <f>SUM('Festival Friday'!G58+'Festival Saturday'!G58+'Festival Sunday'!G58)</f>
        <v>0</v>
      </c>
      <c r="H57" s="519">
        <f>SUM('Festival Friday'!H58+'Festival Saturday'!H58+'Festival Sunday'!H58)</f>
        <v>0</v>
      </c>
      <c r="I57" s="519">
        <f>SUM('Festival Friday'!I58+'Festival Saturday'!I58+'Festival Sunday'!I58)</f>
        <v>0</v>
      </c>
      <c r="J57" s="519">
        <f>SUM('Festival Friday'!J58+'Festival Saturday'!J58+'Festival Sunday'!J58)</f>
        <v>0</v>
      </c>
      <c r="K57" s="972">
        <f>SUM('Festival Friday'!K58+'Festival Saturday'!K58+'Festival Sunday'!K58)</f>
        <v>0</v>
      </c>
      <c r="L57" s="972">
        <f>SUM('Festival Friday'!L58+'Festival Saturday'!L58+'Festival Sunday'!L58)</f>
        <v>0</v>
      </c>
      <c r="M57" s="972">
        <f>SUM('Festival Friday'!M58+'Festival Saturday'!M58+'Festival Sunday'!M58)</f>
        <v>0</v>
      </c>
      <c r="N57" s="972">
        <f>SUM('Festival Friday'!N58+'Festival Saturday'!N58+'Festival Sunday'!N58)</f>
        <v>0</v>
      </c>
      <c r="O57" s="972">
        <f>SUM('Festival Friday'!O58+'Festival Saturday'!O58+'Festival Sunday'!O58)</f>
        <v>0</v>
      </c>
      <c r="P57" s="972">
        <f>SUM('Festival Friday'!P58+'Festival Saturday'!P58+'Festival Sunday'!P58)</f>
        <v>0</v>
      </c>
      <c r="Q57" s="539">
        <f t="shared" ref="Q57:Q81" si="5">SUM(K57:P57)</f>
        <v>0</v>
      </c>
      <c r="R57" s="79"/>
      <c r="S57" s="154"/>
      <c r="T57" s="154"/>
    </row>
    <row r="58" spans="1:20" ht="18" customHeight="1" x14ac:dyDescent="0.2">
      <c r="A58" s="156">
        <v>1101</v>
      </c>
      <c r="B58" s="157" t="s">
        <v>27</v>
      </c>
      <c r="C58" s="152"/>
      <c r="D58" s="362" t="s">
        <v>283</v>
      </c>
      <c r="E58" s="519">
        <f>SUM('Festival Friday'!E59+'Festival Saturday'!E59+'Festival Sunday'!E59)</f>
        <v>0</v>
      </c>
      <c r="F58" s="519">
        <f>SUM('Festival Friday'!F59+'Festival Saturday'!F59+'Festival Sunday'!F59)</f>
        <v>0</v>
      </c>
      <c r="G58" s="519">
        <f>SUM('Festival Friday'!G59+'Festival Saturday'!G59+'Festival Sunday'!G59)</f>
        <v>0</v>
      </c>
      <c r="H58" s="519">
        <f>SUM('Festival Friday'!H59+'Festival Saturday'!H59+'Festival Sunday'!H59)</f>
        <v>0</v>
      </c>
      <c r="I58" s="519">
        <f>SUM('Festival Friday'!I59+'Festival Saturday'!I59+'Festival Sunday'!I59)</f>
        <v>0</v>
      </c>
      <c r="J58" s="519">
        <f>SUM('Festival Friday'!J59+'Festival Saturday'!J59+'Festival Sunday'!J59)</f>
        <v>0</v>
      </c>
      <c r="K58" s="972">
        <f>SUM('Festival Friday'!K59+'Festival Saturday'!K59+'Festival Sunday'!K59)</f>
        <v>0</v>
      </c>
      <c r="L58" s="972">
        <f>SUM('Festival Friday'!L59+'Festival Saturday'!L59+'Festival Sunday'!L59)</f>
        <v>0</v>
      </c>
      <c r="M58" s="972">
        <f>SUM('Festival Friday'!M59+'Festival Saturday'!M59+'Festival Sunday'!M59)</f>
        <v>0</v>
      </c>
      <c r="N58" s="972">
        <f>SUM('Festival Friday'!N59+'Festival Saturday'!N59+'Festival Sunday'!N59)</f>
        <v>0</v>
      </c>
      <c r="O58" s="972">
        <f>SUM('Festival Friday'!O59+'Festival Saturday'!O59+'Festival Sunday'!O59)</f>
        <v>0</v>
      </c>
      <c r="P58" s="972">
        <f>SUM('Festival Friday'!P59+'Festival Saturday'!P59+'Festival Sunday'!P59)</f>
        <v>0</v>
      </c>
      <c r="Q58" s="539">
        <f t="shared" si="5"/>
        <v>0</v>
      </c>
      <c r="R58" s="79"/>
      <c r="S58" s="154"/>
      <c r="T58" s="154"/>
    </row>
    <row r="59" spans="1:20" ht="18" customHeight="1" x14ac:dyDescent="0.2">
      <c r="A59" s="156">
        <v>1102</v>
      </c>
      <c r="B59" s="157" t="s">
        <v>232</v>
      </c>
      <c r="C59" s="152"/>
      <c r="D59" s="362">
        <v>15</v>
      </c>
      <c r="E59" s="519">
        <f>SUM('Festival Friday'!E60+'Festival Saturday'!E60+'Festival Sunday'!E60)</f>
        <v>0</v>
      </c>
      <c r="F59" s="519">
        <f>SUM('Festival Friday'!F60+'Festival Saturday'!F60+'Festival Sunday'!F60)</f>
        <v>0</v>
      </c>
      <c r="G59" s="519">
        <f>SUM('Festival Friday'!G60+'Festival Saturday'!G60+'Festival Sunday'!G60)</f>
        <v>0</v>
      </c>
      <c r="H59" s="519">
        <f>SUM('Festival Friday'!H60+'Festival Saturday'!H60+'Festival Sunday'!H60)</f>
        <v>0</v>
      </c>
      <c r="I59" s="519">
        <f>SUM('Festival Friday'!I60+'Festival Saturday'!I60+'Festival Sunday'!I60)</f>
        <v>0</v>
      </c>
      <c r="J59" s="519">
        <f>SUM('Festival Friday'!J60+'Festival Saturday'!J60+'Festival Sunday'!J60)</f>
        <v>0</v>
      </c>
      <c r="K59" s="972">
        <f>SUM('Festival Friday'!K60+'Festival Saturday'!K60+'Festival Sunday'!K60)</f>
        <v>0</v>
      </c>
      <c r="L59" s="972">
        <f>SUM('Festival Friday'!L60+'Festival Saturday'!L60+'Festival Sunday'!L60)</f>
        <v>0</v>
      </c>
      <c r="M59" s="972">
        <f>SUM('Festival Friday'!M60+'Festival Saturday'!M60+'Festival Sunday'!M60)</f>
        <v>0</v>
      </c>
      <c r="N59" s="972">
        <f>SUM('Festival Friday'!N60+'Festival Saturday'!N60+'Festival Sunday'!N60)</f>
        <v>0</v>
      </c>
      <c r="O59" s="972">
        <f>SUM('Festival Friday'!O60+'Festival Saturday'!O60+'Festival Sunday'!O60)</f>
        <v>0</v>
      </c>
      <c r="P59" s="972">
        <f>SUM('Festival Friday'!P60+'Festival Saturday'!P60+'Festival Sunday'!P60)</f>
        <v>0</v>
      </c>
      <c r="Q59" s="539">
        <f t="shared" si="5"/>
        <v>0</v>
      </c>
      <c r="R59" s="79"/>
      <c r="S59" s="154"/>
      <c r="T59" s="154"/>
    </row>
    <row r="60" spans="1:20" ht="18" customHeight="1" x14ac:dyDescent="0.2">
      <c r="A60" s="156">
        <v>1103</v>
      </c>
      <c r="B60" s="157" t="s">
        <v>28</v>
      </c>
      <c r="C60" s="180"/>
      <c r="D60" s="362">
        <v>30</v>
      </c>
      <c r="E60" s="519">
        <f>SUM('Festival Friday'!E61+'Festival Saturday'!E61+'Festival Sunday'!E61)</f>
        <v>0</v>
      </c>
      <c r="F60" s="519">
        <f>SUM('Festival Friday'!F61+'Festival Saturday'!F61+'Festival Sunday'!F61)</f>
        <v>0</v>
      </c>
      <c r="G60" s="519">
        <f>SUM('Festival Friday'!G61+'Festival Saturday'!G61+'Festival Sunday'!G61)</f>
        <v>0</v>
      </c>
      <c r="H60" s="519">
        <f>SUM('Festival Friday'!H61+'Festival Saturday'!H61+'Festival Sunday'!H61)</f>
        <v>0</v>
      </c>
      <c r="I60" s="519">
        <f>SUM('Festival Friday'!I61+'Festival Saturday'!I61+'Festival Sunday'!I61)</f>
        <v>0</v>
      </c>
      <c r="J60" s="519">
        <f>SUM('Festival Friday'!J61+'Festival Saturday'!J61+'Festival Sunday'!J61)</f>
        <v>0</v>
      </c>
      <c r="K60" s="972">
        <f>SUM('Festival Friday'!K61+'Festival Saturday'!K61+'Festival Sunday'!K61)</f>
        <v>0</v>
      </c>
      <c r="L60" s="972">
        <f>SUM('Festival Friday'!L61+'Festival Saturday'!L61+'Festival Sunday'!L61)</f>
        <v>0</v>
      </c>
      <c r="M60" s="972">
        <f>SUM('Festival Friday'!M61+'Festival Saturday'!M61+'Festival Sunday'!M61)</f>
        <v>0</v>
      </c>
      <c r="N60" s="972">
        <f>SUM('Festival Friday'!N61+'Festival Saturday'!N61+'Festival Sunday'!N61)</f>
        <v>0</v>
      </c>
      <c r="O60" s="972">
        <f>SUM('Festival Friday'!O61+'Festival Saturday'!O61+'Festival Sunday'!O61)</f>
        <v>0</v>
      </c>
      <c r="P60" s="972">
        <f>SUM('Festival Friday'!P61+'Festival Saturday'!P61+'Festival Sunday'!P61)</f>
        <v>0</v>
      </c>
      <c r="Q60" s="539">
        <f t="shared" si="5"/>
        <v>0</v>
      </c>
      <c r="R60" s="79"/>
      <c r="S60" s="154"/>
      <c r="T60" s="154"/>
    </row>
    <row r="61" spans="1:20" ht="18" customHeight="1" x14ac:dyDescent="0.2">
      <c r="A61" s="156">
        <v>1104</v>
      </c>
      <c r="B61" s="157" t="s">
        <v>29</v>
      </c>
      <c r="C61" s="180"/>
      <c r="D61" s="362">
        <v>35</v>
      </c>
      <c r="E61" s="519">
        <f>SUM('Festival Friday'!E62+'Festival Saturday'!E62+'Festival Sunday'!E62)</f>
        <v>0</v>
      </c>
      <c r="F61" s="519">
        <f>SUM('Festival Friday'!F62+'Festival Saturday'!F62+'Festival Sunday'!F62)</f>
        <v>0</v>
      </c>
      <c r="G61" s="519">
        <f>SUM('Festival Friday'!G62+'Festival Saturday'!G62+'Festival Sunday'!G62)</f>
        <v>0</v>
      </c>
      <c r="H61" s="519">
        <f>SUM('Festival Friday'!H62+'Festival Saturday'!H62+'Festival Sunday'!H62)</f>
        <v>0</v>
      </c>
      <c r="I61" s="519">
        <f>SUM('Festival Friday'!I62+'Festival Saturday'!I62+'Festival Sunday'!I62)</f>
        <v>0</v>
      </c>
      <c r="J61" s="519">
        <f>SUM('Festival Friday'!J62+'Festival Saturday'!J62+'Festival Sunday'!J62)</f>
        <v>0</v>
      </c>
      <c r="K61" s="972">
        <f>SUM('Festival Friday'!K62+'Festival Saturday'!K62+'Festival Sunday'!K62)</f>
        <v>0</v>
      </c>
      <c r="L61" s="972">
        <f>SUM('Festival Friday'!L62+'Festival Saturday'!L62+'Festival Sunday'!L62)</f>
        <v>0</v>
      </c>
      <c r="M61" s="972">
        <f>SUM('Festival Friday'!M62+'Festival Saturday'!M62+'Festival Sunday'!M62)</f>
        <v>0</v>
      </c>
      <c r="N61" s="972">
        <f>SUM('Festival Friday'!N62+'Festival Saturday'!N62+'Festival Sunday'!N62)</f>
        <v>0</v>
      </c>
      <c r="O61" s="972">
        <f>SUM('Festival Friday'!O62+'Festival Saturday'!O62+'Festival Sunday'!O62)</f>
        <v>0</v>
      </c>
      <c r="P61" s="972">
        <f>SUM('Festival Friday'!P62+'Festival Saturday'!P62+'Festival Sunday'!P62)</f>
        <v>0</v>
      </c>
      <c r="Q61" s="539">
        <f t="shared" si="5"/>
        <v>0</v>
      </c>
      <c r="R61" s="79"/>
      <c r="S61" s="154"/>
      <c r="T61" s="154"/>
    </row>
    <row r="62" spans="1:20" ht="18" customHeight="1" x14ac:dyDescent="0.2">
      <c r="A62" s="156">
        <v>1105</v>
      </c>
      <c r="B62" s="157" t="s">
        <v>244</v>
      </c>
      <c r="C62" s="180"/>
      <c r="D62" s="362">
        <v>34</v>
      </c>
      <c r="E62" s="519">
        <f>SUM('Festival Friday'!E63+'Festival Saturday'!E63+'Festival Sunday'!E63)</f>
        <v>0</v>
      </c>
      <c r="F62" s="519">
        <f>SUM('Festival Friday'!F63+'Festival Saturday'!F63+'Festival Sunday'!F63)</f>
        <v>0</v>
      </c>
      <c r="G62" s="519">
        <f>SUM('Festival Friday'!G63+'Festival Saturday'!G63+'Festival Sunday'!G63)</f>
        <v>0</v>
      </c>
      <c r="H62" s="519">
        <f>SUM('Festival Friday'!H63+'Festival Saturday'!H63+'Festival Sunday'!H63)</f>
        <v>0</v>
      </c>
      <c r="I62" s="519">
        <f>SUM('Festival Friday'!I63+'Festival Saturday'!I63+'Festival Sunday'!I63)</f>
        <v>0</v>
      </c>
      <c r="J62" s="519">
        <f>SUM('Festival Friday'!J63+'Festival Saturday'!J63+'Festival Sunday'!J63)</f>
        <v>0</v>
      </c>
      <c r="K62" s="972">
        <f>SUM('Festival Friday'!K63+'Festival Saturday'!K63+'Festival Sunday'!K63)</f>
        <v>0</v>
      </c>
      <c r="L62" s="972">
        <f>SUM('Festival Friday'!L63+'Festival Saturday'!L63+'Festival Sunday'!L63)</f>
        <v>0</v>
      </c>
      <c r="M62" s="972">
        <f>SUM('Festival Friday'!M63+'Festival Saturday'!M63+'Festival Sunday'!M63)</f>
        <v>0</v>
      </c>
      <c r="N62" s="972">
        <f>SUM('Festival Friday'!N63+'Festival Saturday'!N63+'Festival Sunday'!N63)</f>
        <v>0</v>
      </c>
      <c r="O62" s="972">
        <f>SUM('Festival Friday'!O63+'Festival Saturday'!O63+'Festival Sunday'!O63)</f>
        <v>0</v>
      </c>
      <c r="P62" s="972">
        <f>SUM('Festival Friday'!P63+'Festival Saturday'!P63+'Festival Sunday'!P63)</f>
        <v>0</v>
      </c>
      <c r="Q62" s="539">
        <f t="shared" si="5"/>
        <v>0</v>
      </c>
      <c r="R62" s="79"/>
      <c r="S62" s="154"/>
      <c r="T62" s="154"/>
    </row>
    <row r="63" spans="1:20" ht="18" customHeight="1" x14ac:dyDescent="0.2">
      <c r="A63" s="156">
        <v>1105</v>
      </c>
      <c r="B63" s="157" t="s">
        <v>245</v>
      </c>
      <c r="C63" s="180"/>
      <c r="D63" s="362">
        <v>34</v>
      </c>
      <c r="E63" s="519">
        <f>SUM('Festival Friday'!E64+'Festival Saturday'!E64+'Festival Sunday'!E64)</f>
        <v>0</v>
      </c>
      <c r="F63" s="519">
        <f>SUM('Festival Friday'!F64+'Festival Saturday'!F64+'Festival Sunday'!F64)</f>
        <v>0</v>
      </c>
      <c r="G63" s="519">
        <f>SUM('Festival Friday'!G64+'Festival Saturday'!G64+'Festival Sunday'!G64)</f>
        <v>0</v>
      </c>
      <c r="H63" s="519">
        <f>SUM('Festival Friday'!H64+'Festival Saturday'!H64+'Festival Sunday'!H64)</f>
        <v>0</v>
      </c>
      <c r="I63" s="519">
        <f>SUM('Festival Friday'!I64+'Festival Saturday'!I64+'Festival Sunday'!I64)</f>
        <v>0</v>
      </c>
      <c r="J63" s="519">
        <f>SUM('Festival Friday'!J64+'Festival Saturday'!J64+'Festival Sunday'!J64)</f>
        <v>0</v>
      </c>
      <c r="K63" s="972">
        <f>SUM('Festival Friday'!K64+'Festival Saturday'!K64+'Festival Sunday'!K64)</f>
        <v>0</v>
      </c>
      <c r="L63" s="972">
        <f>SUM('Festival Friday'!L64+'Festival Saturday'!L64+'Festival Sunday'!L64)</f>
        <v>0</v>
      </c>
      <c r="M63" s="972">
        <f>SUM('Festival Friday'!M64+'Festival Saturday'!M64+'Festival Sunday'!M64)</f>
        <v>0</v>
      </c>
      <c r="N63" s="972">
        <f>SUM('Festival Friday'!N64+'Festival Saturday'!N64+'Festival Sunday'!N64)</f>
        <v>0</v>
      </c>
      <c r="O63" s="972">
        <f>SUM('Festival Friday'!O64+'Festival Saturday'!O64+'Festival Sunday'!O64)</f>
        <v>0</v>
      </c>
      <c r="P63" s="972">
        <f>SUM('Festival Friday'!P64+'Festival Saturday'!P64+'Festival Sunday'!P64)</f>
        <v>0</v>
      </c>
      <c r="Q63" s="539">
        <f t="shared" si="5"/>
        <v>0</v>
      </c>
      <c r="R63" s="79"/>
      <c r="S63" s="154"/>
      <c r="T63" s="154"/>
    </row>
    <row r="64" spans="1:20" ht="18" customHeight="1" x14ac:dyDescent="0.2">
      <c r="A64" s="156">
        <v>1106</v>
      </c>
      <c r="B64" s="157" t="s">
        <v>30</v>
      </c>
      <c r="C64" s="180"/>
      <c r="D64" s="362">
        <v>30</v>
      </c>
      <c r="E64" s="519">
        <f>SUM('Festival Friday'!E65+'Festival Saturday'!E65+'Festival Sunday'!E65)</f>
        <v>0</v>
      </c>
      <c r="F64" s="519">
        <f>SUM('Festival Friday'!F65+'Festival Saturday'!F65+'Festival Sunday'!F65)</f>
        <v>0</v>
      </c>
      <c r="G64" s="519">
        <f>SUM('Festival Friday'!G65+'Festival Saturday'!G65+'Festival Sunday'!G65)</f>
        <v>0</v>
      </c>
      <c r="H64" s="519">
        <f>SUM('Festival Friday'!H65+'Festival Saturday'!H65+'Festival Sunday'!H65)</f>
        <v>0</v>
      </c>
      <c r="I64" s="519">
        <f>SUM('Festival Friday'!I65+'Festival Saturday'!I65+'Festival Sunday'!I65)</f>
        <v>0</v>
      </c>
      <c r="J64" s="519">
        <f>SUM('Festival Friday'!J65+'Festival Saturday'!J65+'Festival Sunday'!J65)</f>
        <v>0</v>
      </c>
      <c r="K64" s="972">
        <f>SUM('Festival Friday'!K65+'Festival Saturday'!K65+'Festival Sunday'!K65)</f>
        <v>0</v>
      </c>
      <c r="L64" s="972">
        <f>SUM('Festival Friday'!L65+'Festival Saturday'!L65+'Festival Sunday'!L65)</f>
        <v>0</v>
      </c>
      <c r="M64" s="972">
        <f>SUM('Festival Friday'!M65+'Festival Saturday'!M65+'Festival Sunday'!M65)</f>
        <v>0</v>
      </c>
      <c r="N64" s="972">
        <f>SUM('Festival Friday'!N65+'Festival Saturday'!N65+'Festival Sunday'!N65)</f>
        <v>0</v>
      </c>
      <c r="O64" s="972">
        <f>SUM('Festival Friday'!O65+'Festival Saturday'!O65+'Festival Sunday'!O65)</f>
        <v>0</v>
      </c>
      <c r="P64" s="972">
        <f>SUM('Festival Friday'!P65+'Festival Saturday'!P65+'Festival Sunday'!P65)</f>
        <v>0</v>
      </c>
      <c r="Q64" s="539">
        <f t="shared" si="5"/>
        <v>0</v>
      </c>
      <c r="R64" s="79"/>
      <c r="S64" s="154"/>
      <c r="T64" s="154"/>
    </row>
    <row r="65" spans="1:20" ht="18" customHeight="1" x14ac:dyDescent="0.2">
      <c r="A65" s="181">
        <v>1107</v>
      </c>
      <c r="B65" s="157" t="s">
        <v>31</v>
      </c>
      <c r="C65" s="180"/>
      <c r="D65" s="362">
        <v>25</v>
      </c>
      <c r="E65" s="519">
        <f>SUM('Festival Friday'!E66+'Festival Saturday'!E66+'Festival Sunday'!E66)</f>
        <v>0</v>
      </c>
      <c r="F65" s="519">
        <f>SUM('Festival Friday'!F66+'Festival Saturday'!F66+'Festival Sunday'!F66)</f>
        <v>0</v>
      </c>
      <c r="G65" s="519">
        <f>SUM('Festival Friday'!G66+'Festival Saturday'!G66+'Festival Sunday'!G66)</f>
        <v>0</v>
      </c>
      <c r="H65" s="519">
        <f>SUM('Festival Friday'!H66+'Festival Saturday'!H66+'Festival Sunday'!H66)</f>
        <v>0</v>
      </c>
      <c r="I65" s="519">
        <f>SUM('Festival Friday'!I66+'Festival Saturday'!I66+'Festival Sunday'!I66)</f>
        <v>0</v>
      </c>
      <c r="J65" s="519">
        <f>SUM('Festival Friday'!J66+'Festival Saturday'!J66+'Festival Sunday'!J66)</f>
        <v>0</v>
      </c>
      <c r="K65" s="972">
        <f>SUM('Festival Friday'!K66+'Festival Saturday'!K66+'Festival Sunday'!K66)</f>
        <v>0</v>
      </c>
      <c r="L65" s="972">
        <f>SUM('Festival Friday'!L66+'Festival Saturday'!L66+'Festival Sunday'!L66)</f>
        <v>0</v>
      </c>
      <c r="M65" s="972">
        <f>SUM('Festival Friday'!M66+'Festival Saturday'!M66+'Festival Sunday'!M66)</f>
        <v>0</v>
      </c>
      <c r="N65" s="972">
        <f>SUM('Festival Friday'!N66+'Festival Saturday'!N66+'Festival Sunday'!N66)</f>
        <v>0</v>
      </c>
      <c r="O65" s="972">
        <f>SUM('Festival Friday'!O66+'Festival Saturday'!O66+'Festival Sunday'!O66)</f>
        <v>0</v>
      </c>
      <c r="P65" s="972">
        <f>SUM('Festival Friday'!P66+'Festival Saturday'!P66+'Festival Sunday'!P66)</f>
        <v>0</v>
      </c>
      <c r="Q65" s="539">
        <f t="shared" si="5"/>
        <v>0</v>
      </c>
      <c r="R65" s="79"/>
      <c r="S65" s="154"/>
      <c r="T65" s="154"/>
    </row>
    <row r="66" spans="1:20" ht="18" customHeight="1" x14ac:dyDescent="0.2">
      <c r="A66" s="181">
        <v>1108</v>
      </c>
      <c r="B66" s="157" t="s">
        <v>246</v>
      </c>
      <c r="C66" s="180"/>
      <c r="D66" s="362">
        <v>29</v>
      </c>
      <c r="E66" s="519">
        <f>SUM('Festival Friday'!E67+'Festival Saturday'!E67+'Festival Sunday'!E67)</f>
        <v>0</v>
      </c>
      <c r="F66" s="519">
        <f>SUM('Festival Friday'!F67+'Festival Saturday'!F67+'Festival Sunday'!F67)</f>
        <v>0</v>
      </c>
      <c r="G66" s="519">
        <f>SUM('Festival Friday'!G67+'Festival Saturday'!G67+'Festival Sunday'!G67)</f>
        <v>0</v>
      </c>
      <c r="H66" s="519">
        <f>SUM('Festival Friday'!H67+'Festival Saturday'!H67+'Festival Sunday'!H67)</f>
        <v>0</v>
      </c>
      <c r="I66" s="519">
        <f>SUM('Festival Friday'!I67+'Festival Saturday'!I67+'Festival Sunday'!I67)</f>
        <v>0</v>
      </c>
      <c r="J66" s="519">
        <f>SUM('Festival Friday'!J67+'Festival Saturday'!J67+'Festival Sunday'!J67)</f>
        <v>0</v>
      </c>
      <c r="K66" s="972">
        <f>SUM('Festival Friday'!K67+'Festival Saturday'!K67+'Festival Sunday'!K67)</f>
        <v>0</v>
      </c>
      <c r="L66" s="972">
        <f>SUM('Festival Friday'!L67+'Festival Saturday'!L67+'Festival Sunday'!L67)</f>
        <v>0</v>
      </c>
      <c r="M66" s="972">
        <f>SUM('Festival Friday'!M67+'Festival Saturday'!M67+'Festival Sunday'!M67)</f>
        <v>0</v>
      </c>
      <c r="N66" s="972">
        <f>SUM('Festival Friday'!N67+'Festival Saturday'!N67+'Festival Sunday'!N67)</f>
        <v>0</v>
      </c>
      <c r="O66" s="972">
        <f>SUM('Festival Friday'!O67+'Festival Saturday'!O67+'Festival Sunday'!O67)</f>
        <v>0</v>
      </c>
      <c r="P66" s="972">
        <f>SUM('Festival Friday'!P67+'Festival Saturday'!P67+'Festival Sunday'!P67)</f>
        <v>0</v>
      </c>
      <c r="Q66" s="539">
        <f t="shared" si="5"/>
        <v>0</v>
      </c>
      <c r="R66" s="79"/>
      <c r="S66" s="154"/>
      <c r="T66" s="154"/>
    </row>
    <row r="67" spans="1:20" ht="18" customHeight="1" x14ac:dyDescent="0.2">
      <c r="A67" s="181">
        <v>1108</v>
      </c>
      <c r="B67" s="157" t="s">
        <v>247</v>
      </c>
      <c r="C67" s="180"/>
      <c r="D67" s="362">
        <v>29</v>
      </c>
      <c r="E67" s="519">
        <f>SUM('Festival Friday'!E68+'Festival Saturday'!E68+'Festival Sunday'!E68)</f>
        <v>0</v>
      </c>
      <c r="F67" s="519">
        <f>SUM('Festival Friday'!F68+'Festival Saturday'!F68+'Festival Sunday'!F68)</f>
        <v>0</v>
      </c>
      <c r="G67" s="519">
        <f>SUM('Festival Friday'!G68+'Festival Saturday'!G68+'Festival Sunday'!G68)</f>
        <v>0</v>
      </c>
      <c r="H67" s="519">
        <f>SUM('Festival Friday'!H68+'Festival Saturday'!H68+'Festival Sunday'!H68)</f>
        <v>0</v>
      </c>
      <c r="I67" s="519">
        <f>SUM('Festival Friday'!I68+'Festival Saturday'!I68+'Festival Sunday'!I68)</f>
        <v>0</v>
      </c>
      <c r="J67" s="519">
        <f>SUM('Festival Friday'!J68+'Festival Saturday'!J68+'Festival Sunday'!J68)</f>
        <v>0</v>
      </c>
      <c r="K67" s="972">
        <f>SUM('Festival Friday'!K68+'Festival Saturday'!K68+'Festival Sunday'!K68)</f>
        <v>0</v>
      </c>
      <c r="L67" s="972">
        <f>SUM('Festival Friday'!L68+'Festival Saturday'!L68+'Festival Sunday'!L68)</f>
        <v>0</v>
      </c>
      <c r="M67" s="972">
        <f>SUM('Festival Friday'!M68+'Festival Saturday'!M68+'Festival Sunday'!M68)</f>
        <v>0</v>
      </c>
      <c r="N67" s="972">
        <f>SUM('Festival Friday'!N68+'Festival Saturday'!N68+'Festival Sunday'!N68)</f>
        <v>0</v>
      </c>
      <c r="O67" s="972">
        <f>SUM('Festival Friday'!O68+'Festival Saturday'!O68+'Festival Sunday'!O68)</f>
        <v>0</v>
      </c>
      <c r="P67" s="972">
        <f>SUM('Festival Friday'!P68+'Festival Saturday'!P68+'Festival Sunday'!P68)</f>
        <v>0</v>
      </c>
      <c r="Q67" s="539">
        <f t="shared" si="5"/>
        <v>0</v>
      </c>
      <c r="R67" s="79"/>
      <c r="S67" s="154"/>
      <c r="T67" s="154"/>
    </row>
    <row r="68" spans="1:20" ht="18" hidden="1" customHeight="1" x14ac:dyDescent="0.2">
      <c r="A68" s="181">
        <v>1109</v>
      </c>
      <c r="B68" s="157" t="s">
        <v>160</v>
      </c>
      <c r="C68" s="180"/>
      <c r="D68" s="362">
        <v>3</v>
      </c>
      <c r="E68" s="519">
        <f>SUM('Festival Friday'!E69+'Festival Saturday'!E69+'Festival Sunday'!E69)</f>
        <v>0</v>
      </c>
      <c r="F68" s="519">
        <f>SUM('Festival Friday'!F69+'Festival Saturday'!F69+'Festival Sunday'!F69)</f>
        <v>0</v>
      </c>
      <c r="G68" s="519">
        <f>SUM('Festival Friday'!G69+'Festival Saturday'!G69+'Festival Sunday'!G69)</f>
        <v>0</v>
      </c>
      <c r="H68" s="519">
        <f>SUM('Festival Friday'!H69+'Festival Saturday'!H69+'Festival Sunday'!H69)</f>
        <v>0</v>
      </c>
      <c r="I68" s="519">
        <f>SUM('Festival Friday'!I69+'Festival Saturday'!I69+'Festival Sunday'!I69)</f>
        <v>0</v>
      </c>
      <c r="J68" s="519">
        <f>SUM('Festival Friday'!J69+'Festival Saturday'!J69+'Festival Sunday'!J69)</f>
        <v>0</v>
      </c>
      <c r="K68" s="972">
        <f>SUM('Festival Friday'!K69+'Festival Saturday'!K69+'Festival Sunday'!K69)</f>
        <v>0</v>
      </c>
      <c r="L68" s="972">
        <f>SUM('Festival Friday'!L69+'Festival Saturday'!L69+'Festival Sunday'!L69)</f>
        <v>0</v>
      </c>
      <c r="M68" s="972">
        <f>SUM('Festival Friday'!M69+'Festival Saturday'!M69+'Festival Sunday'!M69)</f>
        <v>0</v>
      </c>
      <c r="N68" s="972">
        <f>SUM('Festival Friday'!N69+'Festival Saturday'!N69+'Festival Sunday'!N69)</f>
        <v>0</v>
      </c>
      <c r="O68" s="972">
        <f>SUM('Festival Friday'!O69+'Festival Saturday'!O69+'Festival Sunday'!O69)</f>
        <v>0</v>
      </c>
      <c r="P68" s="972">
        <f>SUM('Festival Friday'!P69+'Festival Saturday'!P69+'Festival Sunday'!P69)</f>
        <v>0</v>
      </c>
      <c r="Q68" s="539">
        <f t="shared" si="5"/>
        <v>0</v>
      </c>
      <c r="R68" s="79"/>
      <c r="S68" s="154"/>
      <c r="T68" s="154"/>
    </row>
    <row r="69" spans="1:20" ht="18" hidden="1" customHeight="1" x14ac:dyDescent="0.2">
      <c r="A69" s="181">
        <v>1112</v>
      </c>
      <c r="B69" s="157" t="s">
        <v>161</v>
      </c>
      <c r="C69" s="180"/>
      <c r="D69" s="374"/>
      <c r="E69" s="519">
        <f>SUM('Festival Friday'!E70+'Festival Saturday'!E70+'Festival Sunday'!E70)</f>
        <v>0</v>
      </c>
      <c r="F69" s="519">
        <f>SUM('Festival Friday'!F70+'Festival Saturday'!F70+'Festival Sunday'!F70)</f>
        <v>0</v>
      </c>
      <c r="G69" s="519">
        <f>SUM('Festival Friday'!G70+'Festival Saturday'!G70+'Festival Sunday'!G70)</f>
        <v>0</v>
      </c>
      <c r="H69" s="519">
        <f>SUM('Festival Friday'!H70+'Festival Saturday'!H70+'Festival Sunday'!H70)</f>
        <v>0</v>
      </c>
      <c r="I69" s="519">
        <f>SUM('Festival Friday'!I70+'Festival Saturday'!I70+'Festival Sunday'!I70)</f>
        <v>0</v>
      </c>
      <c r="J69" s="519">
        <f>SUM('Festival Friday'!J70+'Festival Saturday'!J70+'Festival Sunday'!J70)</f>
        <v>0</v>
      </c>
      <c r="K69" s="972">
        <f>SUM('Festival Friday'!K70+'Festival Saturday'!K70+'Festival Sunday'!K70)</f>
        <v>0</v>
      </c>
      <c r="L69" s="972">
        <f>SUM('Festival Friday'!L70+'Festival Saturday'!L70+'Festival Sunday'!L70)</f>
        <v>0</v>
      </c>
      <c r="M69" s="972">
        <f>SUM('Festival Friday'!M70+'Festival Saturday'!M70+'Festival Sunday'!M70)</f>
        <v>0</v>
      </c>
      <c r="N69" s="972">
        <f>SUM('Festival Friday'!N70+'Festival Saturday'!N70+'Festival Sunday'!N70)</f>
        <v>0</v>
      </c>
      <c r="O69" s="972">
        <f>SUM('Festival Friday'!O70+'Festival Saturday'!O70+'Festival Sunday'!O70)</f>
        <v>0</v>
      </c>
      <c r="P69" s="972">
        <f>SUM('Festival Friday'!P70+'Festival Saturday'!P70+'Festival Sunday'!P70)</f>
        <v>0</v>
      </c>
      <c r="Q69" s="539">
        <f t="shared" si="5"/>
        <v>0</v>
      </c>
      <c r="R69" s="79"/>
      <c r="S69" s="154"/>
      <c r="T69" s="154"/>
    </row>
    <row r="70" spans="1:20" ht="18" hidden="1" customHeight="1" x14ac:dyDescent="0.2">
      <c r="A70" s="181">
        <v>1113</v>
      </c>
      <c r="B70" s="157" t="s">
        <v>162</v>
      </c>
      <c r="C70" s="180"/>
      <c r="D70" s="374"/>
      <c r="E70" s="519">
        <f>SUM('Festival Friday'!E71+'Festival Saturday'!E71+'Festival Sunday'!E71)</f>
        <v>0</v>
      </c>
      <c r="F70" s="519">
        <f>SUM('Festival Friday'!F71+'Festival Saturday'!F71+'Festival Sunday'!F71)</f>
        <v>0</v>
      </c>
      <c r="G70" s="519">
        <f>SUM('Festival Friday'!G71+'Festival Saturday'!G71+'Festival Sunday'!G71)</f>
        <v>0</v>
      </c>
      <c r="H70" s="519">
        <f>SUM('Festival Friday'!H71+'Festival Saturday'!H71+'Festival Sunday'!H71)</f>
        <v>0</v>
      </c>
      <c r="I70" s="519">
        <f>SUM('Festival Friday'!I71+'Festival Saturday'!I71+'Festival Sunday'!I71)</f>
        <v>0</v>
      </c>
      <c r="J70" s="519">
        <f>SUM('Festival Friday'!J71+'Festival Saturday'!J71+'Festival Sunday'!J71)</f>
        <v>0</v>
      </c>
      <c r="K70" s="972">
        <f>SUM('Festival Friday'!K71+'Festival Saturday'!K71+'Festival Sunday'!K71)</f>
        <v>0</v>
      </c>
      <c r="L70" s="972">
        <f>SUM('Festival Friday'!L71+'Festival Saturday'!L71+'Festival Sunday'!L71)</f>
        <v>0</v>
      </c>
      <c r="M70" s="972">
        <f>SUM('Festival Friday'!M71+'Festival Saturday'!M71+'Festival Sunday'!M71)</f>
        <v>0</v>
      </c>
      <c r="N70" s="972">
        <f>SUM('Festival Friday'!N71+'Festival Saturday'!N71+'Festival Sunday'!N71)</f>
        <v>0</v>
      </c>
      <c r="O70" s="972">
        <f>SUM('Festival Friday'!O71+'Festival Saturday'!O71+'Festival Sunday'!O71)</f>
        <v>0</v>
      </c>
      <c r="P70" s="972">
        <f>SUM('Festival Friday'!P71+'Festival Saturday'!P71+'Festival Sunday'!P71)</f>
        <v>0</v>
      </c>
      <c r="Q70" s="539">
        <f t="shared" si="5"/>
        <v>0</v>
      </c>
      <c r="R70" s="79"/>
      <c r="S70" s="154"/>
      <c r="T70" s="154"/>
    </row>
    <row r="71" spans="1:20" ht="18" hidden="1" customHeight="1" x14ac:dyDescent="0.2">
      <c r="A71" s="181">
        <v>1110</v>
      </c>
      <c r="B71" s="157" t="s">
        <v>163</v>
      </c>
      <c r="C71" s="180"/>
      <c r="D71" s="374"/>
      <c r="E71" s="519">
        <f>SUM('Festival Friday'!E72+'Festival Saturday'!E72+'Festival Sunday'!E72)</f>
        <v>0</v>
      </c>
      <c r="F71" s="519">
        <f>SUM('Festival Friday'!F72+'Festival Saturday'!F72+'Festival Sunday'!F72)</f>
        <v>0</v>
      </c>
      <c r="G71" s="519">
        <f>SUM('Festival Friday'!G72+'Festival Saturday'!G72+'Festival Sunday'!G72)</f>
        <v>0</v>
      </c>
      <c r="H71" s="519">
        <f>SUM('Festival Friday'!H72+'Festival Saturday'!H72+'Festival Sunday'!H72)</f>
        <v>0</v>
      </c>
      <c r="I71" s="519">
        <f>SUM('Festival Friday'!I72+'Festival Saturday'!I72+'Festival Sunday'!I72)</f>
        <v>0</v>
      </c>
      <c r="J71" s="519">
        <f>SUM('Festival Friday'!J72+'Festival Saturday'!J72+'Festival Sunday'!J72)</f>
        <v>0</v>
      </c>
      <c r="K71" s="972">
        <f>SUM('Festival Friday'!K72+'Festival Saturday'!K72+'Festival Sunday'!K72)</f>
        <v>0</v>
      </c>
      <c r="L71" s="972">
        <f>SUM('Festival Friday'!L72+'Festival Saturday'!L72+'Festival Sunday'!L72)</f>
        <v>0</v>
      </c>
      <c r="M71" s="972">
        <f>SUM('Festival Friday'!M72+'Festival Saturday'!M72+'Festival Sunday'!M72)</f>
        <v>0</v>
      </c>
      <c r="N71" s="972">
        <f>SUM('Festival Friday'!N72+'Festival Saturday'!N72+'Festival Sunday'!N72)</f>
        <v>0</v>
      </c>
      <c r="O71" s="972">
        <f>SUM('Festival Friday'!O72+'Festival Saturday'!O72+'Festival Sunday'!O72)</f>
        <v>0</v>
      </c>
      <c r="P71" s="972">
        <f>SUM('Festival Friday'!P72+'Festival Saturday'!P72+'Festival Sunday'!P72)</f>
        <v>0</v>
      </c>
      <c r="Q71" s="539">
        <f t="shared" si="5"/>
        <v>0</v>
      </c>
      <c r="R71" s="79"/>
      <c r="S71" s="154"/>
      <c r="T71" s="154"/>
    </row>
    <row r="72" spans="1:20" ht="18" hidden="1" customHeight="1" x14ac:dyDescent="0.2">
      <c r="A72" s="181">
        <v>1110</v>
      </c>
      <c r="B72" s="157" t="s">
        <v>164</v>
      </c>
      <c r="C72" s="180"/>
      <c r="D72" s="374"/>
      <c r="E72" s="519">
        <f>SUM('Festival Friday'!E73+'Festival Saturday'!E73+'Festival Sunday'!E73)</f>
        <v>0</v>
      </c>
      <c r="F72" s="519">
        <f>SUM('Festival Friday'!F73+'Festival Saturday'!F73+'Festival Sunday'!F73)</f>
        <v>0</v>
      </c>
      <c r="G72" s="519">
        <f>SUM('Festival Friday'!G73+'Festival Saturday'!G73+'Festival Sunday'!G73)</f>
        <v>0</v>
      </c>
      <c r="H72" s="519">
        <f>SUM('Festival Friday'!H73+'Festival Saturday'!H73+'Festival Sunday'!H73)</f>
        <v>0</v>
      </c>
      <c r="I72" s="519">
        <f>SUM('Festival Friday'!I73+'Festival Saturday'!I73+'Festival Sunday'!I73)</f>
        <v>0</v>
      </c>
      <c r="J72" s="519">
        <f>SUM('Festival Friday'!J73+'Festival Saturday'!J73+'Festival Sunday'!J73)</f>
        <v>0</v>
      </c>
      <c r="K72" s="972">
        <f>SUM('Festival Friday'!K73+'Festival Saturday'!K73+'Festival Sunday'!K73)</f>
        <v>0</v>
      </c>
      <c r="L72" s="972">
        <f>SUM('Festival Friday'!L73+'Festival Saturday'!L73+'Festival Sunday'!L73)</f>
        <v>0</v>
      </c>
      <c r="M72" s="972">
        <f>SUM('Festival Friday'!M73+'Festival Saturday'!M73+'Festival Sunday'!M73)</f>
        <v>0</v>
      </c>
      <c r="N72" s="972">
        <f>SUM('Festival Friday'!N73+'Festival Saturday'!N73+'Festival Sunday'!N73)</f>
        <v>0</v>
      </c>
      <c r="O72" s="972">
        <f>SUM('Festival Friday'!O73+'Festival Saturday'!O73+'Festival Sunday'!O73)</f>
        <v>0</v>
      </c>
      <c r="P72" s="972">
        <f>SUM('Festival Friday'!P73+'Festival Saturday'!P73+'Festival Sunday'!P73)</f>
        <v>0</v>
      </c>
      <c r="Q72" s="539">
        <f t="shared" si="5"/>
        <v>0</v>
      </c>
      <c r="R72" s="79"/>
      <c r="S72" s="154"/>
      <c r="T72" s="154"/>
    </row>
    <row r="73" spans="1:20" ht="18" customHeight="1" x14ac:dyDescent="0.2">
      <c r="A73" s="181">
        <v>1114</v>
      </c>
      <c r="B73" s="157" t="s">
        <v>165</v>
      </c>
      <c r="C73" s="180"/>
      <c r="D73" s="362" t="s">
        <v>283</v>
      </c>
      <c r="E73" s="519">
        <f>SUM('Festival Friday'!E74+'Festival Saturday'!E74+'Festival Sunday'!E74)</f>
        <v>0</v>
      </c>
      <c r="F73" s="519">
        <f>SUM('Festival Friday'!F74+'Festival Saturday'!F74+'Festival Sunday'!F74)</f>
        <v>0</v>
      </c>
      <c r="G73" s="519">
        <f>SUM('Festival Friday'!G74+'Festival Saturday'!G74+'Festival Sunday'!G74)</f>
        <v>0</v>
      </c>
      <c r="H73" s="519">
        <f>SUM('Festival Friday'!H74+'Festival Saturday'!H74+'Festival Sunday'!H74)</f>
        <v>0</v>
      </c>
      <c r="I73" s="519">
        <f>SUM('Festival Friday'!I74+'Festival Saturday'!I74+'Festival Sunday'!I74)</f>
        <v>0</v>
      </c>
      <c r="J73" s="519">
        <f>SUM('Festival Friday'!J74+'Festival Saturday'!J74+'Festival Sunday'!J74)</f>
        <v>0</v>
      </c>
      <c r="K73" s="972">
        <f>SUM('Festival Friday'!K74+'Festival Saturday'!K74+'Festival Sunday'!K74)</f>
        <v>0</v>
      </c>
      <c r="L73" s="972">
        <f>SUM('Festival Friday'!L74+'Festival Saturday'!L74+'Festival Sunday'!L74)</f>
        <v>0</v>
      </c>
      <c r="M73" s="972">
        <f>SUM('Festival Friday'!M74+'Festival Saturday'!M74+'Festival Sunday'!M74)</f>
        <v>0</v>
      </c>
      <c r="N73" s="972">
        <f>SUM('Festival Friday'!N74+'Festival Saturday'!N74+'Festival Sunday'!N74)</f>
        <v>0</v>
      </c>
      <c r="O73" s="972">
        <f>SUM('Festival Friday'!O74+'Festival Saturday'!O74+'Festival Sunday'!O74)</f>
        <v>0</v>
      </c>
      <c r="P73" s="972">
        <f>SUM('Festival Friday'!P74+'Festival Saturday'!P74+'Festival Sunday'!P74)</f>
        <v>0</v>
      </c>
      <c r="Q73" s="539">
        <f t="shared" si="5"/>
        <v>0</v>
      </c>
      <c r="R73" s="79"/>
      <c r="S73" s="154"/>
      <c r="T73" s="154"/>
    </row>
    <row r="74" spans="1:20" ht="18" customHeight="1" x14ac:dyDescent="0.2">
      <c r="A74" s="181">
        <v>1115</v>
      </c>
      <c r="B74" s="157" t="s">
        <v>166</v>
      </c>
      <c r="C74" s="180"/>
      <c r="D74" s="362">
        <f>D64*6</f>
        <v>180</v>
      </c>
      <c r="E74" s="519">
        <f>SUM('Festival Friday'!E75+'Festival Saturday'!E75+'Festival Sunday'!E75)</f>
        <v>0</v>
      </c>
      <c r="F74" s="519">
        <f>SUM('Festival Friday'!F75+'Festival Saturday'!F75+'Festival Sunday'!F75)</f>
        <v>0</v>
      </c>
      <c r="G74" s="519">
        <f>SUM('Festival Friday'!G75+'Festival Saturday'!G75+'Festival Sunday'!G75)</f>
        <v>0</v>
      </c>
      <c r="H74" s="519">
        <f>SUM('Festival Friday'!H75+'Festival Saturday'!H75+'Festival Sunday'!H75)</f>
        <v>0</v>
      </c>
      <c r="I74" s="519">
        <f>SUM('Festival Friday'!I75+'Festival Saturday'!I75+'Festival Sunday'!I75)</f>
        <v>0</v>
      </c>
      <c r="J74" s="519">
        <f>SUM('Festival Friday'!J75+'Festival Saturday'!J75+'Festival Sunday'!J75)</f>
        <v>0</v>
      </c>
      <c r="K74" s="972">
        <f>SUM('Festival Friday'!K75+'Festival Saturday'!K75+'Festival Sunday'!K75)</f>
        <v>0</v>
      </c>
      <c r="L74" s="972">
        <f>SUM('Festival Friday'!L75+'Festival Saturday'!L75+'Festival Sunday'!L75)</f>
        <v>0</v>
      </c>
      <c r="M74" s="972">
        <f>SUM('Festival Friday'!M75+'Festival Saturday'!M75+'Festival Sunday'!M75)</f>
        <v>0</v>
      </c>
      <c r="N74" s="972">
        <f>SUM('Festival Friday'!N75+'Festival Saturday'!N75+'Festival Sunday'!N75)</f>
        <v>0</v>
      </c>
      <c r="O74" s="972">
        <f>SUM('Festival Friday'!O75+'Festival Saturday'!O75+'Festival Sunday'!O75)</f>
        <v>0</v>
      </c>
      <c r="P74" s="972">
        <f>SUM('Festival Friday'!P75+'Festival Saturday'!P75+'Festival Sunday'!P75)</f>
        <v>0</v>
      </c>
      <c r="Q74" s="539">
        <f t="shared" si="5"/>
        <v>0</v>
      </c>
      <c r="R74" s="79"/>
      <c r="S74" s="154"/>
      <c r="T74" s="154"/>
    </row>
    <row r="75" spans="1:20" ht="18" customHeight="1" x14ac:dyDescent="0.2">
      <c r="A75" s="181">
        <v>1116</v>
      </c>
      <c r="B75" s="157" t="s">
        <v>167</v>
      </c>
      <c r="C75" s="180"/>
      <c r="D75" s="362">
        <f>D65*6</f>
        <v>150</v>
      </c>
      <c r="E75" s="519">
        <f>SUM('Festival Friday'!E76+'Festival Saturday'!E76+'Festival Sunday'!E76)</f>
        <v>0</v>
      </c>
      <c r="F75" s="519">
        <f>SUM('Festival Friday'!F76+'Festival Saturday'!F76+'Festival Sunday'!F76)</f>
        <v>0</v>
      </c>
      <c r="G75" s="519">
        <f>SUM('Festival Friday'!G76+'Festival Saturday'!G76+'Festival Sunday'!G76)</f>
        <v>0</v>
      </c>
      <c r="H75" s="519">
        <f>SUM('Festival Friday'!H76+'Festival Saturday'!H76+'Festival Sunday'!H76)</f>
        <v>0</v>
      </c>
      <c r="I75" s="519">
        <f>SUM('Festival Friday'!I76+'Festival Saturday'!I76+'Festival Sunday'!I76)</f>
        <v>0</v>
      </c>
      <c r="J75" s="519">
        <f>SUM('Festival Friday'!J76+'Festival Saturday'!J76+'Festival Sunday'!J76)</f>
        <v>0</v>
      </c>
      <c r="K75" s="972">
        <f>SUM('Festival Friday'!K76+'Festival Saturday'!K76+'Festival Sunday'!K76)</f>
        <v>0</v>
      </c>
      <c r="L75" s="972">
        <f>SUM('Festival Friday'!L76+'Festival Saturday'!L76+'Festival Sunday'!L76)</f>
        <v>0</v>
      </c>
      <c r="M75" s="972">
        <f>SUM('Festival Friday'!M76+'Festival Saturday'!M76+'Festival Sunday'!M76)</f>
        <v>0</v>
      </c>
      <c r="N75" s="972">
        <f>SUM('Festival Friday'!N76+'Festival Saturday'!N76+'Festival Sunday'!N76)</f>
        <v>0</v>
      </c>
      <c r="O75" s="972">
        <f>SUM('Festival Friday'!O76+'Festival Saturday'!O76+'Festival Sunday'!O76)</f>
        <v>0</v>
      </c>
      <c r="P75" s="972">
        <f>SUM('Festival Friday'!P76+'Festival Saturday'!P76+'Festival Sunday'!P76)</f>
        <v>0</v>
      </c>
      <c r="Q75" s="539">
        <f t="shared" si="5"/>
        <v>0</v>
      </c>
      <c r="R75" s="79"/>
      <c r="S75" s="154"/>
      <c r="T75" s="154"/>
    </row>
    <row r="76" spans="1:20" ht="18" customHeight="1" x14ac:dyDescent="0.2">
      <c r="A76" s="181">
        <v>1117</v>
      </c>
      <c r="B76" s="157" t="s">
        <v>168</v>
      </c>
      <c r="C76" s="180"/>
      <c r="D76" s="362" t="s">
        <v>283</v>
      </c>
      <c r="E76" s="519">
        <f>SUM('Festival Friday'!E77+'Festival Saturday'!E77+'Festival Sunday'!E77)</f>
        <v>0</v>
      </c>
      <c r="F76" s="519">
        <f>SUM('Festival Friday'!F77+'Festival Saturday'!F77+'Festival Sunday'!F77)</f>
        <v>0</v>
      </c>
      <c r="G76" s="519">
        <f>SUM('Festival Friday'!G77+'Festival Saturday'!G77+'Festival Sunday'!G77)</f>
        <v>0</v>
      </c>
      <c r="H76" s="519">
        <f>SUM('Festival Friday'!H77+'Festival Saturday'!H77+'Festival Sunday'!H77)</f>
        <v>0</v>
      </c>
      <c r="I76" s="519">
        <f>SUM('Festival Friday'!I77+'Festival Saturday'!I77+'Festival Sunday'!I77)</f>
        <v>0</v>
      </c>
      <c r="J76" s="519">
        <f>SUM('Festival Friday'!J77+'Festival Saturday'!J77+'Festival Sunday'!J77)</f>
        <v>0</v>
      </c>
      <c r="K76" s="972">
        <f>SUM('Festival Friday'!K77+'Festival Saturday'!K77+'Festival Sunday'!K77)</f>
        <v>0</v>
      </c>
      <c r="L76" s="972">
        <f>SUM('Festival Friday'!L77+'Festival Saturday'!L77+'Festival Sunday'!L77)</f>
        <v>0</v>
      </c>
      <c r="M76" s="972">
        <f>SUM('Festival Friday'!M77+'Festival Saturday'!M77+'Festival Sunday'!M77)</f>
        <v>0</v>
      </c>
      <c r="N76" s="972">
        <f>SUM('Festival Friday'!N77+'Festival Saturday'!N77+'Festival Sunday'!N77)</f>
        <v>0</v>
      </c>
      <c r="O76" s="972">
        <f>SUM('Festival Friday'!O77+'Festival Saturday'!O77+'Festival Sunday'!O77)</f>
        <v>0</v>
      </c>
      <c r="P76" s="972">
        <f>SUM('Festival Friday'!P77+'Festival Saturday'!P77+'Festival Sunday'!P77)</f>
        <v>0</v>
      </c>
      <c r="Q76" s="539">
        <f t="shared" si="5"/>
        <v>0</v>
      </c>
      <c r="R76" s="79"/>
      <c r="S76" s="154"/>
      <c r="T76" s="154"/>
    </row>
    <row r="77" spans="1:20" ht="18" hidden="1" customHeight="1" x14ac:dyDescent="0.2">
      <c r="A77" s="181">
        <v>1118</v>
      </c>
      <c r="B77" s="157" t="s">
        <v>169</v>
      </c>
      <c r="C77" s="180"/>
      <c r="D77" s="374"/>
      <c r="E77" s="519">
        <f>SUM('Festival Friday'!E78+'Festival Saturday'!E78+'Festival Sunday'!E78)</f>
        <v>0</v>
      </c>
      <c r="F77" s="519">
        <f>SUM('Festival Friday'!F78+'Festival Saturday'!F78+'Festival Sunday'!F78)</f>
        <v>0</v>
      </c>
      <c r="G77" s="519">
        <f>SUM('Festival Friday'!G78+'Festival Saturday'!G78+'Festival Sunday'!G78)</f>
        <v>0</v>
      </c>
      <c r="H77" s="519">
        <f>SUM('Festival Friday'!H78+'Festival Saturday'!H78+'Festival Sunday'!H78)</f>
        <v>0</v>
      </c>
      <c r="I77" s="519">
        <f>SUM('Festival Friday'!I78+'Festival Saturday'!I78+'Festival Sunday'!I78)</f>
        <v>0</v>
      </c>
      <c r="J77" s="519">
        <f>SUM('Festival Friday'!J78+'Festival Saturday'!J78+'Festival Sunday'!J78)</f>
        <v>0</v>
      </c>
      <c r="K77" s="972">
        <f>SUM('Festival Friday'!K78+'Festival Saturday'!K78+'Festival Sunday'!K78)</f>
        <v>0</v>
      </c>
      <c r="L77" s="972">
        <f>SUM('Festival Friday'!L78+'Festival Saturday'!L78+'Festival Sunday'!L78)</f>
        <v>0</v>
      </c>
      <c r="M77" s="972">
        <f>SUM('Festival Friday'!M78+'Festival Saturday'!M78+'Festival Sunday'!M78)</f>
        <v>0</v>
      </c>
      <c r="N77" s="972">
        <f>SUM('Festival Friday'!N78+'Festival Saturday'!N78+'Festival Sunday'!N78)</f>
        <v>0</v>
      </c>
      <c r="O77" s="972">
        <f>SUM('Festival Friday'!O78+'Festival Saturday'!O78+'Festival Sunday'!O78)</f>
        <v>0</v>
      </c>
      <c r="P77" s="972">
        <f>SUM('Festival Friday'!P78+'Festival Saturday'!P78+'Festival Sunday'!P78)</f>
        <v>0</v>
      </c>
      <c r="Q77" s="539">
        <f t="shared" si="5"/>
        <v>0</v>
      </c>
      <c r="R77" s="79"/>
      <c r="S77" s="154"/>
      <c r="T77" s="154"/>
    </row>
    <row r="78" spans="1:20" ht="18" customHeight="1" x14ac:dyDescent="0.2">
      <c r="A78" s="181">
        <v>1119</v>
      </c>
      <c r="B78" s="157" t="s">
        <v>284</v>
      </c>
      <c r="C78" s="180"/>
      <c r="D78" s="362">
        <v>100</v>
      </c>
      <c r="E78" s="519">
        <f>SUM('Festival Friday'!E79+'Festival Saturday'!E79+'Festival Sunday'!E79)</f>
        <v>0</v>
      </c>
      <c r="F78" s="519">
        <f>SUM('Festival Friday'!F79+'Festival Saturday'!F79+'Festival Sunday'!F79)</f>
        <v>0</v>
      </c>
      <c r="G78" s="519">
        <f>SUM('Festival Friday'!G79+'Festival Saturday'!G79+'Festival Sunday'!G79)</f>
        <v>0</v>
      </c>
      <c r="H78" s="519">
        <f>SUM('Festival Friday'!H79+'Festival Saturday'!H79+'Festival Sunday'!H79)</f>
        <v>0</v>
      </c>
      <c r="I78" s="519">
        <f>SUM('Festival Friday'!I79+'Festival Saturday'!I79+'Festival Sunday'!I79)</f>
        <v>0</v>
      </c>
      <c r="J78" s="519">
        <f>SUM('Festival Friday'!J79+'Festival Saturday'!J79+'Festival Sunday'!J79)</f>
        <v>0</v>
      </c>
      <c r="K78" s="972">
        <f>SUM('Festival Friday'!K79+'Festival Saturday'!K79+'Festival Sunday'!K79)</f>
        <v>0</v>
      </c>
      <c r="L78" s="972">
        <f>SUM('Festival Friday'!L79+'Festival Saturday'!L79+'Festival Sunday'!L79)</f>
        <v>0</v>
      </c>
      <c r="M78" s="972">
        <f>SUM('Festival Friday'!M79+'Festival Saturday'!M79+'Festival Sunday'!M79)</f>
        <v>0</v>
      </c>
      <c r="N78" s="972">
        <f>SUM('Festival Friday'!N79+'Festival Saturday'!N79+'Festival Sunday'!N79)</f>
        <v>0</v>
      </c>
      <c r="O78" s="972">
        <f>SUM('Festival Friday'!O79+'Festival Saturday'!O79+'Festival Sunday'!O79)</f>
        <v>0</v>
      </c>
      <c r="P78" s="972">
        <f>SUM('Festival Friday'!P79+'Festival Saturday'!P79+'Festival Sunday'!P79)</f>
        <v>0</v>
      </c>
      <c r="Q78" s="539">
        <f t="shared" si="5"/>
        <v>0</v>
      </c>
      <c r="R78" s="79"/>
      <c r="S78" s="154"/>
      <c r="T78" s="154"/>
    </row>
    <row r="79" spans="1:20" ht="18" customHeight="1" x14ac:dyDescent="0.2">
      <c r="A79" s="156" t="s">
        <v>221</v>
      </c>
      <c r="B79" s="157" t="s">
        <v>250</v>
      </c>
      <c r="C79" s="180"/>
      <c r="D79" s="362">
        <v>25</v>
      </c>
      <c r="E79" s="519">
        <f>SUM('Festival Friday'!E80+'Festival Saturday'!E80+'Festival Sunday'!E80)</f>
        <v>0</v>
      </c>
      <c r="F79" s="519">
        <f>SUM('Festival Friday'!F80+'Festival Saturday'!F80+'Festival Sunday'!F80)</f>
        <v>0</v>
      </c>
      <c r="G79" s="519">
        <f>SUM('Festival Friday'!G80+'Festival Saturday'!G80+'Festival Sunday'!G80)</f>
        <v>0</v>
      </c>
      <c r="H79" s="519">
        <f>SUM('Festival Friday'!H80+'Festival Saturday'!H80+'Festival Sunday'!H80)</f>
        <v>0</v>
      </c>
      <c r="I79" s="519">
        <f>SUM('Festival Friday'!I80+'Festival Saturday'!I80+'Festival Sunday'!I80)</f>
        <v>0</v>
      </c>
      <c r="J79" s="519">
        <f>SUM('Festival Friday'!J80+'Festival Saturday'!J80+'Festival Sunday'!J80)</f>
        <v>0</v>
      </c>
      <c r="K79" s="972">
        <f>SUM('Festival Friday'!K80+'Festival Saturday'!K80+'Festival Sunday'!K80)</f>
        <v>0</v>
      </c>
      <c r="L79" s="972">
        <f>SUM('Festival Friday'!L80+'Festival Saturday'!L80+'Festival Sunday'!L80)</f>
        <v>0</v>
      </c>
      <c r="M79" s="972">
        <f>SUM('Festival Friday'!M80+'Festival Saturday'!M80+'Festival Sunday'!M80)</f>
        <v>0</v>
      </c>
      <c r="N79" s="972">
        <f>SUM('Festival Friday'!N80+'Festival Saturday'!N80+'Festival Sunday'!N80)</f>
        <v>0</v>
      </c>
      <c r="O79" s="972">
        <f>SUM('Festival Friday'!O80+'Festival Saturday'!O80+'Festival Sunday'!O80)</f>
        <v>0</v>
      </c>
      <c r="P79" s="972">
        <f>SUM('Festival Friday'!P80+'Festival Saturday'!P80+'Festival Sunday'!P80)</f>
        <v>0</v>
      </c>
      <c r="Q79" s="539">
        <f t="shared" si="5"/>
        <v>0</v>
      </c>
      <c r="R79" s="79"/>
      <c r="S79" s="154"/>
      <c r="T79" s="154"/>
    </row>
    <row r="80" spans="1:20" ht="18" customHeight="1" x14ac:dyDescent="0.2">
      <c r="A80" s="156">
        <v>1120</v>
      </c>
      <c r="B80" s="157" t="s">
        <v>251</v>
      </c>
      <c r="C80" s="180"/>
      <c r="D80" s="362">
        <v>100</v>
      </c>
      <c r="E80" s="519">
        <f>SUM('Festival Friday'!E81+'Festival Saturday'!E81+'Festival Sunday'!E81)</f>
        <v>0</v>
      </c>
      <c r="F80" s="519">
        <f>SUM('Festival Friday'!F81+'Festival Saturday'!F81+'Festival Sunday'!F81)</f>
        <v>0</v>
      </c>
      <c r="G80" s="519">
        <f>SUM('Festival Friday'!G81+'Festival Saturday'!G81+'Festival Sunday'!G81)</f>
        <v>0</v>
      </c>
      <c r="H80" s="519">
        <f>SUM('Festival Friday'!H81+'Festival Saturday'!H81+'Festival Sunday'!H81)</f>
        <v>0</v>
      </c>
      <c r="I80" s="519">
        <f>SUM('Festival Friday'!I81+'Festival Saturday'!I81+'Festival Sunday'!I81)</f>
        <v>0</v>
      </c>
      <c r="J80" s="519">
        <f>SUM('Festival Friday'!J81+'Festival Saturday'!J81+'Festival Sunday'!J81)</f>
        <v>0</v>
      </c>
      <c r="K80" s="972">
        <f>SUM('Festival Friday'!K81+'Festival Saturday'!K81+'Festival Sunday'!K81)</f>
        <v>0</v>
      </c>
      <c r="L80" s="972">
        <f>SUM('Festival Friday'!L81+'Festival Saturday'!L81+'Festival Sunday'!L81)</f>
        <v>0</v>
      </c>
      <c r="M80" s="972">
        <f>SUM('Festival Friday'!M81+'Festival Saturday'!M81+'Festival Sunday'!M81)</f>
        <v>0</v>
      </c>
      <c r="N80" s="972">
        <f>SUM('Festival Friday'!N81+'Festival Saturday'!N81+'Festival Sunday'!N81)</f>
        <v>0</v>
      </c>
      <c r="O80" s="972">
        <f>SUM('Festival Friday'!O81+'Festival Saturday'!O81+'Festival Sunday'!O81)</f>
        <v>0</v>
      </c>
      <c r="P80" s="972">
        <f>SUM('Festival Friday'!P81+'Festival Saturday'!P81+'Festival Sunday'!P81)</f>
        <v>0</v>
      </c>
      <c r="Q80" s="539">
        <f t="shared" si="5"/>
        <v>0</v>
      </c>
      <c r="R80" s="79"/>
      <c r="S80" s="154"/>
      <c r="T80" s="154"/>
    </row>
    <row r="81" spans="1:20" ht="18" customHeight="1" x14ac:dyDescent="0.2">
      <c r="A81" s="181">
        <v>1121</v>
      </c>
      <c r="B81" s="157" t="s">
        <v>233</v>
      </c>
      <c r="C81" s="152"/>
      <c r="D81" s="362" t="s">
        <v>283</v>
      </c>
      <c r="E81" s="519">
        <f>SUM('Festival Friday'!E82+'Festival Saturday'!E82+'Festival Sunday'!E82)</f>
        <v>0</v>
      </c>
      <c r="F81" s="519">
        <f>SUM('Festival Friday'!F82+'Festival Saturday'!F82+'Festival Sunday'!F82)</f>
        <v>0</v>
      </c>
      <c r="G81" s="519">
        <f>SUM('Festival Friday'!G82+'Festival Saturday'!G82+'Festival Sunday'!G82)</f>
        <v>0</v>
      </c>
      <c r="H81" s="519">
        <f>SUM('Festival Friday'!H82+'Festival Saturday'!H82+'Festival Sunday'!H82)</f>
        <v>0</v>
      </c>
      <c r="I81" s="519">
        <f>SUM('Festival Friday'!I82+'Festival Saturday'!I82+'Festival Sunday'!I82)</f>
        <v>0</v>
      </c>
      <c r="J81" s="519">
        <f>SUM('Festival Friday'!J82+'Festival Saturday'!J82+'Festival Sunday'!J82)</f>
        <v>0</v>
      </c>
      <c r="K81" s="972">
        <f>SUM('Festival Friday'!K82+'Festival Saturday'!K82+'Festival Sunday'!K82)</f>
        <v>0</v>
      </c>
      <c r="L81" s="972">
        <f>SUM('Festival Friday'!L82+'Festival Saturday'!L82+'Festival Sunday'!L82)</f>
        <v>0</v>
      </c>
      <c r="M81" s="972">
        <f>SUM('Festival Friday'!M82+'Festival Saturday'!M82+'Festival Sunday'!M82)</f>
        <v>0</v>
      </c>
      <c r="N81" s="972">
        <f>SUM('Festival Friday'!N82+'Festival Saturday'!N82+'Festival Sunday'!N82)</f>
        <v>0</v>
      </c>
      <c r="O81" s="972">
        <f>SUM('Festival Friday'!O82+'Festival Saturday'!O82+'Festival Sunday'!O82)</f>
        <v>0</v>
      </c>
      <c r="P81" s="972">
        <f>SUM('Festival Friday'!P82+'Festival Saturday'!P82+'Festival Sunday'!P82)</f>
        <v>0</v>
      </c>
      <c r="Q81" s="539">
        <f t="shared" si="5"/>
        <v>0</v>
      </c>
      <c r="R81" s="79"/>
      <c r="S81" s="154"/>
      <c r="T81" s="154"/>
    </row>
    <row r="82" spans="1:20" ht="18" hidden="1" customHeight="1" x14ac:dyDescent="0.2">
      <c r="A82" s="181">
        <v>2500</v>
      </c>
      <c r="B82" s="157" t="s">
        <v>252</v>
      </c>
      <c r="C82" s="152"/>
      <c r="D82" s="362"/>
      <c r="E82" s="519">
        <f>SUM('Festival Friday'!E83+'Festival Saturday'!E83+'Festival Sunday'!E83)</f>
        <v>0</v>
      </c>
      <c r="F82" s="519">
        <f>SUM('Festival Friday'!F83+'Festival Saturday'!F83+'Festival Sunday'!F83)</f>
        <v>0</v>
      </c>
      <c r="G82" s="519">
        <f>SUM('Festival Friday'!G83+'Festival Saturday'!G83+'Festival Sunday'!G83)</f>
        <v>0</v>
      </c>
      <c r="H82" s="519">
        <f>SUM('Festival Friday'!H83+'Festival Saturday'!H83+'Festival Sunday'!H83)</f>
        <v>0</v>
      </c>
      <c r="I82" s="519">
        <f>SUM('Festival Friday'!I83+'Festival Saturday'!I83+'Festival Sunday'!I83)</f>
        <v>0</v>
      </c>
      <c r="J82" s="519">
        <f>SUM('Festival Friday'!J83+'Festival Saturday'!J83+'Festival Sunday'!J83)</f>
        <v>0</v>
      </c>
      <c r="K82" s="972">
        <f>SUM('Festival Friday'!K83+'Festival Saturday'!K83+'Festival Sunday'!K83)</f>
        <v>0</v>
      </c>
      <c r="L82" s="972">
        <f>SUM('Festival Friday'!L83+'Festival Saturday'!L83+'Festival Sunday'!L83)</f>
        <v>0</v>
      </c>
      <c r="M82" s="972">
        <f>SUM('Festival Friday'!M83+'Festival Saturday'!M83+'Festival Sunday'!M83)</f>
        <v>0</v>
      </c>
      <c r="N82" s="972">
        <f>SUM('Festival Friday'!N83+'Festival Saturday'!N83+'Festival Sunday'!N83)</f>
        <v>0</v>
      </c>
      <c r="O82" s="972">
        <f>SUM('Festival Friday'!O83+'Festival Saturday'!O83+'Festival Sunday'!O83)</f>
        <v>0</v>
      </c>
      <c r="P82" s="972">
        <f>SUM('Festival Friday'!P83+'Festival Saturday'!P83+'Festival Sunday'!P83)</f>
        <v>0</v>
      </c>
      <c r="Q82" s="539"/>
      <c r="R82" s="79"/>
      <c r="S82" s="154"/>
      <c r="T82" s="154"/>
    </row>
    <row r="83" spans="1:20" ht="18" hidden="1" customHeight="1" x14ac:dyDescent="0.2">
      <c r="A83" s="181">
        <v>2503</v>
      </c>
      <c r="B83" s="157" t="s">
        <v>253</v>
      </c>
      <c r="C83" s="152"/>
      <c r="D83" s="362"/>
      <c r="E83" s="519">
        <f>SUM('Festival Friday'!E84+'Festival Saturday'!E84+'Festival Sunday'!E84)</f>
        <v>0</v>
      </c>
      <c r="F83" s="519">
        <f>SUM('Festival Friday'!F84+'Festival Saturday'!F84+'Festival Sunday'!F84)</f>
        <v>0</v>
      </c>
      <c r="G83" s="519">
        <f>SUM('Festival Friday'!G84+'Festival Saturday'!G84+'Festival Sunday'!G84)</f>
        <v>0</v>
      </c>
      <c r="H83" s="519">
        <f>SUM('Festival Friday'!H84+'Festival Saturday'!H84+'Festival Sunday'!H84)</f>
        <v>0</v>
      </c>
      <c r="I83" s="519">
        <f>SUM('Festival Friday'!I84+'Festival Saturday'!I84+'Festival Sunday'!I84)</f>
        <v>0</v>
      </c>
      <c r="J83" s="519">
        <f>SUM('Festival Friday'!J84+'Festival Saturday'!J84+'Festival Sunday'!J84)</f>
        <v>0</v>
      </c>
      <c r="K83" s="972">
        <f>SUM('Festival Friday'!K84+'Festival Saturday'!K84+'Festival Sunday'!K84)</f>
        <v>0</v>
      </c>
      <c r="L83" s="972">
        <f>SUM('Festival Friday'!L84+'Festival Saturday'!L84+'Festival Sunday'!L84)</f>
        <v>0</v>
      </c>
      <c r="M83" s="972">
        <f>SUM('Festival Friday'!M84+'Festival Saturday'!M84+'Festival Sunday'!M84)</f>
        <v>0</v>
      </c>
      <c r="N83" s="972">
        <f>SUM('Festival Friday'!N84+'Festival Saturday'!N84+'Festival Sunday'!N84)</f>
        <v>0</v>
      </c>
      <c r="O83" s="972">
        <f>SUM('Festival Friday'!O84+'Festival Saturday'!O84+'Festival Sunday'!O84)</f>
        <v>0</v>
      </c>
      <c r="P83" s="972">
        <f>SUM('Festival Friday'!P84+'Festival Saturday'!P84+'Festival Sunday'!P84)</f>
        <v>0</v>
      </c>
      <c r="Q83" s="539"/>
      <c r="R83" s="79"/>
      <c r="S83" s="154"/>
      <c r="T83" s="154"/>
    </row>
    <row r="84" spans="1:20" ht="18" hidden="1" customHeight="1" x14ac:dyDescent="0.2">
      <c r="A84" s="181">
        <v>2501</v>
      </c>
      <c r="B84" s="157" t="s">
        <v>254</v>
      </c>
      <c r="C84" s="152"/>
      <c r="D84" s="362"/>
      <c r="E84" s="519">
        <f>SUM('Festival Friday'!E85+'Festival Saturday'!E85+'Festival Sunday'!E85)</f>
        <v>0</v>
      </c>
      <c r="F84" s="519">
        <f>SUM('Festival Friday'!F85+'Festival Saturday'!F85+'Festival Sunday'!F85)</f>
        <v>0</v>
      </c>
      <c r="G84" s="519">
        <f>SUM('Festival Friday'!G85+'Festival Saturday'!G85+'Festival Sunday'!G85)</f>
        <v>0</v>
      </c>
      <c r="H84" s="519">
        <f>SUM('Festival Friday'!H85+'Festival Saturday'!H85+'Festival Sunday'!H85)</f>
        <v>0</v>
      </c>
      <c r="I84" s="519">
        <f>SUM('Festival Friday'!I85+'Festival Saturday'!I85+'Festival Sunday'!I85)</f>
        <v>0</v>
      </c>
      <c r="J84" s="519">
        <f>SUM('Festival Friday'!J85+'Festival Saturday'!J85+'Festival Sunday'!J85)</f>
        <v>0</v>
      </c>
      <c r="K84" s="972">
        <f>SUM('Festival Friday'!K85+'Festival Saturday'!K85+'Festival Sunday'!K85)</f>
        <v>0</v>
      </c>
      <c r="L84" s="972">
        <f>SUM('Festival Friday'!L85+'Festival Saturday'!L85+'Festival Sunday'!L85)</f>
        <v>0</v>
      </c>
      <c r="M84" s="972">
        <f>SUM('Festival Friday'!M85+'Festival Saturday'!M85+'Festival Sunday'!M85)</f>
        <v>0</v>
      </c>
      <c r="N84" s="972">
        <f>SUM('Festival Friday'!N85+'Festival Saturday'!N85+'Festival Sunday'!N85)</f>
        <v>0</v>
      </c>
      <c r="O84" s="972">
        <f>SUM('Festival Friday'!O85+'Festival Saturday'!O85+'Festival Sunday'!O85)</f>
        <v>0</v>
      </c>
      <c r="P84" s="972">
        <f>SUM('Festival Friday'!P85+'Festival Saturday'!P85+'Festival Sunday'!P85)</f>
        <v>0</v>
      </c>
      <c r="Q84" s="539"/>
      <c r="R84" s="79"/>
      <c r="S84" s="154"/>
      <c r="T84" s="154"/>
    </row>
    <row r="85" spans="1:20" ht="18" hidden="1" customHeight="1" x14ac:dyDescent="0.2">
      <c r="A85" s="181">
        <v>2502</v>
      </c>
      <c r="B85" s="157" t="s">
        <v>255</v>
      </c>
      <c r="C85" s="152"/>
      <c r="D85" s="362"/>
      <c r="E85" s="519">
        <f>SUM('Festival Friday'!E86+'Festival Saturday'!E86+'Festival Sunday'!E86)</f>
        <v>0</v>
      </c>
      <c r="F85" s="519">
        <f>SUM('Festival Friday'!F86+'Festival Saturday'!F86+'Festival Sunday'!F86)</f>
        <v>0</v>
      </c>
      <c r="G85" s="519">
        <f>SUM('Festival Friday'!G86+'Festival Saturday'!G86+'Festival Sunday'!G86)</f>
        <v>0</v>
      </c>
      <c r="H85" s="519">
        <f>SUM('Festival Friday'!H86+'Festival Saturday'!H86+'Festival Sunday'!H86)</f>
        <v>0</v>
      </c>
      <c r="I85" s="519">
        <f>SUM('Festival Friday'!I86+'Festival Saturday'!I86+'Festival Sunday'!I86)</f>
        <v>0</v>
      </c>
      <c r="J85" s="519">
        <f>SUM('Festival Friday'!J86+'Festival Saturday'!J86+'Festival Sunday'!J86)</f>
        <v>0</v>
      </c>
      <c r="K85" s="972">
        <f>SUM('Festival Friday'!K86+'Festival Saturday'!K86+'Festival Sunday'!K86)</f>
        <v>0</v>
      </c>
      <c r="L85" s="972">
        <f>SUM('Festival Friday'!L86+'Festival Saturday'!L86+'Festival Sunday'!L86)</f>
        <v>0</v>
      </c>
      <c r="M85" s="972">
        <f>SUM('Festival Friday'!M86+'Festival Saturday'!M86+'Festival Sunday'!M86)</f>
        <v>0</v>
      </c>
      <c r="N85" s="972">
        <f>SUM('Festival Friday'!N86+'Festival Saturday'!N86+'Festival Sunday'!N86)</f>
        <v>0</v>
      </c>
      <c r="O85" s="972">
        <f>SUM('Festival Friday'!O86+'Festival Saturday'!O86+'Festival Sunday'!O86)</f>
        <v>0</v>
      </c>
      <c r="P85" s="972">
        <f>SUM('Festival Friday'!P86+'Festival Saturday'!P86+'Festival Sunday'!P86)</f>
        <v>0</v>
      </c>
      <c r="Q85" s="539"/>
      <c r="R85" s="79"/>
      <c r="S85" s="154"/>
      <c r="T85" s="154"/>
    </row>
    <row r="86" spans="1:20" ht="18" customHeight="1" x14ac:dyDescent="0.2">
      <c r="A86" s="156" t="s">
        <v>52</v>
      </c>
      <c r="B86" s="184" t="s">
        <v>285</v>
      </c>
      <c r="C86" s="152"/>
      <c r="D86" s="362">
        <v>7</v>
      </c>
      <c r="E86" s="519">
        <f>SUM('Festival Friday'!E87+'Festival Saturday'!E87+'Festival Sunday'!E87)</f>
        <v>0</v>
      </c>
      <c r="F86" s="519">
        <f>SUM('Festival Friday'!F87+'Festival Saturday'!F87+'Festival Sunday'!F87)</f>
        <v>0</v>
      </c>
      <c r="G86" s="519">
        <f>SUM('Festival Friday'!G87+'Festival Saturday'!G87+'Festival Sunday'!G87)</f>
        <v>0</v>
      </c>
      <c r="H86" s="519">
        <f>SUM('Festival Friday'!H87+'Festival Saturday'!H87+'Festival Sunday'!H87)</f>
        <v>0</v>
      </c>
      <c r="I86" s="519">
        <f>SUM('Festival Friday'!I87+'Festival Saturday'!I87+'Festival Sunday'!I87)</f>
        <v>0</v>
      </c>
      <c r="J86" s="519">
        <f>SUM('Festival Friday'!J87+'Festival Saturday'!J87+'Festival Sunday'!J87)</f>
        <v>0</v>
      </c>
      <c r="K86" s="972">
        <f>SUM('Festival Friday'!K87+'Festival Saturday'!K87+'Festival Sunday'!K87)</f>
        <v>0</v>
      </c>
      <c r="L86" s="972">
        <f>SUM('Festival Friday'!L87+'Festival Saturday'!L87+'Festival Sunday'!L87)</f>
        <v>0</v>
      </c>
      <c r="M86" s="972">
        <f>SUM('Festival Friday'!M87+'Festival Saturday'!M87+'Festival Sunday'!M87)</f>
        <v>0</v>
      </c>
      <c r="N86" s="972">
        <f>SUM('Festival Friday'!N87+'Festival Saturday'!N87+'Festival Sunday'!N87)</f>
        <v>0</v>
      </c>
      <c r="O86" s="972">
        <f>SUM('Festival Friday'!O87+'Festival Saturday'!O87+'Festival Sunday'!O87)</f>
        <v>0</v>
      </c>
      <c r="P86" s="972">
        <f>SUM('Festival Friday'!P87+'Festival Saturday'!P87+'Festival Sunday'!P87)</f>
        <v>0</v>
      </c>
      <c r="Q86" s="539">
        <f>SUM(K86:P86)</f>
        <v>0</v>
      </c>
      <c r="R86" s="79"/>
      <c r="S86" s="154"/>
      <c r="T86" s="154"/>
    </row>
    <row r="87" spans="1:20" ht="18" hidden="1" customHeight="1" x14ac:dyDescent="0.2">
      <c r="A87" s="185"/>
      <c r="B87" s="139" t="s">
        <v>170</v>
      </c>
      <c r="C87" s="186"/>
      <c r="D87" s="376"/>
      <c r="E87" s="241"/>
      <c r="F87" s="241"/>
      <c r="G87" s="524"/>
      <c r="H87" s="524"/>
      <c r="I87" s="524"/>
      <c r="J87" s="524"/>
      <c r="K87" s="525"/>
      <c r="L87" s="525"/>
      <c r="M87" s="526"/>
      <c r="N87" s="525"/>
      <c r="O87" s="525"/>
      <c r="P87" s="525"/>
      <c r="Q87" s="188"/>
      <c r="R87" s="79"/>
      <c r="S87" s="154"/>
      <c r="T87" s="154"/>
    </row>
    <row r="88" spans="1:20" ht="18" hidden="1" customHeight="1" x14ac:dyDescent="0.2">
      <c r="A88" s="189">
        <v>1200</v>
      </c>
      <c r="B88" s="184" t="s">
        <v>171</v>
      </c>
      <c r="C88" s="152"/>
      <c r="D88" s="362"/>
      <c r="E88" s="542"/>
      <c r="F88" s="542"/>
      <c r="G88" s="543"/>
      <c r="H88" s="543"/>
      <c r="I88" s="543"/>
      <c r="J88" s="524"/>
      <c r="K88" s="530"/>
      <c r="L88" s="530"/>
      <c r="M88" s="531"/>
      <c r="N88" s="530"/>
      <c r="O88" s="530"/>
      <c r="P88" s="525"/>
      <c r="Q88" s="194"/>
      <c r="R88" s="79"/>
      <c r="S88" s="154"/>
      <c r="T88" s="154"/>
    </row>
    <row r="89" spans="1:20" ht="18" hidden="1" customHeight="1" x14ac:dyDescent="0.2">
      <c r="A89" s="189">
        <v>1201</v>
      </c>
      <c r="B89" s="184" t="s">
        <v>172</v>
      </c>
      <c r="C89" s="152"/>
      <c r="D89" s="362"/>
      <c r="E89" s="542"/>
      <c r="F89" s="542"/>
      <c r="G89" s="543"/>
      <c r="H89" s="543"/>
      <c r="I89" s="543"/>
      <c r="J89" s="524"/>
      <c r="K89" s="530"/>
      <c r="L89" s="530"/>
      <c r="M89" s="531"/>
      <c r="N89" s="530"/>
      <c r="O89" s="530"/>
      <c r="P89" s="525"/>
      <c r="Q89" s="194"/>
      <c r="R89" s="79"/>
      <c r="S89" s="154"/>
      <c r="T89" s="154"/>
    </row>
    <row r="90" spans="1:20" ht="18" hidden="1" customHeight="1" x14ac:dyDescent="0.2">
      <c r="A90" s="189">
        <v>1250</v>
      </c>
      <c r="B90" s="184" t="s">
        <v>173</v>
      </c>
      <c r="C90" s="152"/>
      <c r="D90" s="362"/>
      <c r="E90" s="542"/>
      <c r="F90" s="542"/>
      <c r="G90" s="543"/>
      <c r="H90" s="543"/>
      <c r="I90" s="543"/>
      <c r="J90" s="524"/>
      <c r="K90" s="530"/>
      <c r="L90" s="530"/>
      <c r="M90" s="531"/>
      <c r="N90" s="530"/>
      <c r="O90" s="530"/>
      <c r="P90" s="525"/>
      <c r="Q90" s="194"/>
      <c r="R90" s="79"/>
      <c r="S90" s="154"/>
      <c r="T90" s="154"/>
    </row>
    <row r="91" spans="1:20" ht="18" hidden="1" customHeight="1" x14ac:dyDescent="0.2">
      <c r="A91" s="185"/>
      <c r="B91" s="139" t="s">
        <v>174</v>
      </c>
      <c r="C91" s="186"/>
      <c r="D91" s="376"/>
      <c r="E91" s="241"/>
      <c r="F91" s="241"/>
      <c r="G91" s="524"/>
      <c r="H91" s="524"/>
      <c r="I91" s="524"/>
      <c r="J91" s="524"/>
      <c r="K91" s="525"/>
      <c r="L91" s="525"/>
      <c r="M91" s="526"/>
      <c r="N91" s="525"/>
      <c r="O91" s="525"/>
      <c r="P91" s="525"/>
      <c r="Q91" s="188"/>
      <c r="R91" s="79"/>
      <c r="S91" s="154"/>
      <c r="T91" s="154"/>
    </row>
    <row r="92" spans="1:20" ht="18" hidden="1" customHeight="1" x14ac:dyDescent="0.2">
      <c r="A92" s="189">
        <v>1300</v>
      </c>
      <c r="B92" s="184" t="s">
        <v>174</v>
      </c>
      <c r="C92" s="123"/>
      <c r="D92" s="362"/>
      <c r="E92" s="544"/>
      <c r="F92" s="528"/>
      <c r="G92" s="545"/>
      <c r="H92" s="546"/>
      <c r="I92" s="547"/>
      <c r="J92" s="515"/>
      <c r="K92" s="548">
        <f t="shared" ref="K92:K105" si="6">E92*D92</f>
        <v>0</v>
      </c>
      <c r="L92" s="536">
        <f t="shared" ref="L92:L105" si="7">F92*D92</f>
        <v>0</v>
      </c>
      <c r="M92" s="549">
        <f t="shared" ref="M92:M105" si="8">G92*D92</f>
        <v>0</v>
      </c>
      <c r="N92" s="550">
        <f t="shared" ref="N92:N105" si="9">H92*D92</f>
        <v>0</v>
      </c>
      <c r="O92" s="551">
        <f t="shared" ref="O92:O105" si="10">I92*D92</f>
        <v>0</v>
      </c>
      <c r="P92" s="516"/>
      <c r="Q92" s="539">
        <f t="shared" ref="Q92:Q105" si="11">SUM(K92:P92)</f>
        <v>0</v>
      </c>
      <c r="R92" s="79"/>
      <c r="S92" s="154"/>
      <c r="T92" s="154"/>
    </row>
    <row r="93" spans="1:20" ht="18" hidden="1" customHeight="1" x14ac:dyDescent="0.2">
      <c r="A93" s="202">
        <v>1300</v>
      </c>
      <c r="B93" s="184" t="s">
        <v>175</v>
      </c>
      <c r="C93" s="123"/>
      <c r="D93" s="362"/>
      <c r="E93" s="552"/>
      <c r="F93" s="528"/>
      <c r="G93" s="545"/>
      <c r="H93" s="546"/>
      <c r="I93" s="547"/>
      <c r="J93" s="515"/>
      <c r="K93" s="548">
        <f t="shared" si="6"/>
        <v>0</v>
      </c>
      <c r="L93" s="536">
        <f t="shared" si="7"/>
        <v>0</v>
      </c>
      <c r="M93" s="549">
        <f t="shared" si="8"/>
        <v>0</v>
      </c>
      <c r="N93" s="550">
        <f t="shared" si="9"/>
        <v>0</v>
      </c>
      <c r="O93" s="551">
        <f t="shared" si="10"/>
        <v>0</v>
      </c>
      <c r="P93" s="516"/>
      <c r="Q93" s="539">
        <f t="shared" si="11"/>
        <v>0</v>
      </c>
      <c r="R93" s="79"/>
      <c r="S93" s="154" t="s">
        <v>74</v>
      </c>
      <c r="T93" s="154"/>
    </row>
    <row r="94" spans="1:20" ht="18" hidden="1" customHeight="1" x14ac:dyDescent="0.2">
      <c r="A94" s="202">
        <v>1301</v>
      </c>
      <c r="B94" s="184" t="s">
        <v>176</v>
      </c>
      <c r="C94" s="123"/>
      <c r="D94" s="362"/>
      <c r="E94" s="544"/>
      <c r="F94" s="528"/>
      <c r="G94" s="553"/>
      <c r="H94" s="554"/>
      <c r="I94" s="555"/>
      <c r="J94" s="556"/>
      <c r="K94" s="548">
        <f t="shared" si="6"/>
        <v>0</v>
      </c>
      <c r="L94" s="536">
        <f t="shared" si="7"/>
        <v>0</v>
      </c>
      <c r="M94" s="549">
        <f t="shared" si="8"/>
        <v>0</v>
      </c>
      <c r="N94" s="550">
        <f t="shared" si="9"/>
        <v>0</v>
      </c>
      <c r="O94" s="551">
        <f t="shared" si="10"/>
        <v>0</v>
      </c>
      <c r="P94" s="516"/>
      <c r="Q94" s="539">
        <f t="shared" si="11"/>
        <v>0</v>
      </c>
      <c r="R94" s="79"/>
      <c r="S94" s="165">
        <f>SUM(M93:M95)</f>
        <v>0</v>
      </c>
      <c r="T94" s="154"/>
    </row>
    <row r="95" spans="1:20" ht="18" hidden="1" customHeight="1" x14ac:dyDescent="0.2">
      <c r="A95" s="202">
        <v>1301</v>
      </c>
      <c r="B95" s="184" t="s">
        <v>177</v>
      </c>
      <c r="C95" s="123"/>
      <c r="D95" s="362"/>
      <c r="E95" s="544"/>
      <c r="F95" s="528"/>
      <c r="G95" s="553"/>
      <c r="H95" s="554"/>
      <c r="I95" s="555"/>
      <c r="J95" s="556"/>
      <c r="K95" s="548">
        <f t="shared" si="6"/>
        <v>0</v>
      </c>
      <c r="L95" s="536">
        <f t="shared" si="7"/>
        <v>0</v>
      </c>
      <c r="M95" s="549">
        <f t="shared" si="8"/>
        <v>0</v>
      </c>
      <c r="N95" s="550">
        <f t="shared" si="9"/>
        <v>0</v>
      </c>
      <c r="O95" s="551">
        <f t="shared" si="10"/>
        <v>0</v>
      </c>
      <c r="P95" s="516"/>
      <c r="Q95" s="539">
        <f t="shared" si="11"/>
        <v>0</v>
      </c>
      <c r="R95" s="169"/>
      <c r="S95" s="154"/>
      <c r="T95" s="154"/>
    </row>
    <row r="96" spans="1:20" ht="18" hidden="1" customHeight="1" x14ac:dyDescent="0.2">
      <c r="A96" s="202">
        <v>1302</v>
      </c>
      <c r="B96" s="184" t="s">
        <v>178</v>
      </c>
      <c r="C96" s="123"/>
      <c r="D96" s="362"/>
      <c r="E96" s="544"/>
      <c r="F96" s="528"/>
      <c r="G96" s="553"/>
      <c r="H96" s="554"/>
      <c r="I96" s="555"/>
      <c r="J96" s="556"/>
      <c r="K96" s="548">
        <f t="shared" si="6"/>
        <v>0</v>
      </c>
      <c r="L96" s="536">
        <f t="shared" si="7"/>
        <v>0</v>
      </c>
      <c r="M96" s="549">
        <f t="shared" si="8"/>
        <v>0</v>
      </c>
      <c r="N96" s="550">
        <f t="shared" si="9"/>
        <v>0</v>
      </c>
      <c r="O96" s="551">
        <f t="shared" si="10"/>
        <v>0</v>
      </c>
      <c r="P96" s="516"/>
      <c r="Q96" s="539">
        <f t="shared" si="11"/>
        <v>0</v>
      </c>
      <c r="R96" s="169"/>
      <c r="S96" s="154"/>
      <c r="T96" s="154"/>
    </row>
    <row r="97" spans="1:20" ht="18" hidden="1" customHeight="1" x14ac:dyDescent="0.2">
      <c r="A97" s="202">
        <v>1302</v>
      </c>
      <c r="B97" s="184" t="s">
        <v>179</v>
      </c>
      <c r="C97" s="123"/>
      <c r="D97" s="362"/>
      <c r="E97" s="544"/>
      <c r="F97" s="528"/>
      <c r="G97" s="553"/>
      <c r="H97" s="554"/>
      <c r="I97" s="555"/>
      <c r="J97" s="556"/>
      <c r="K97" s="548">
        <f t="shared" si="6"/>
        <v>0</v>
      </c>
      <c r="L97" s="536">
        <f t="shared" si="7"/>
        <v>0</v>
      </c>
      <c r="M97" s="549">
        <f t="shared" si="8"/>
        <v>0</v>
      </c>
      <c r="N97" s="550">
        <f t="shared" si="9"/>
        <v>0</v>
      </c>
      <c r="O97" s="551">
        <f t="shared" si="10"/>
        <v>0</v>
      </c>
      <c r="P97" s="516"/>
      <c r="Q97" s="539">
        <f t="shared" si="11"/>
        <v>0</v>
      </c>
      <c r="R97" s="169"/>
      <c r="S97" s="154"/>
      <c r="T97" s="154"/>
    </row>
    <row r="98" spans="1:20" ht="18" hidden="1" customHeight="1" x14ac:dyDescent="0.2">
      <c r="A98" s="202">
        <v>1303</v>
      </c>
      <c r="B98" s="184" t="s">
        <v>180</v>
      </c>
      <c r="C98" s="123"/>
      <c r="D98" s="362"/>
      <c r="E98" s="544"/>
      <c r="F98" s="528"/>
      <c r="G98" s="553"/>
      <c r="H98" s="554"/>
      <c r="I98" s="555"/>
      <c r="J98" s="556"/>
      <c r="K98" s="548">
        <f t="shared" si="6"/>
        <v>0</v>
      </c>
      <c r="L98" s="536">
        <f t="shared" si="7"/>
        <v>0</v>
      </c>
      <c r="M98" s="549">
        <f t="shared" si="8"/>
        <v>0</v>
      </c>
      <c r="N98" s="550">
        <f t="shared" si="9"/>
        <v>0</v>
      </c>
      <c r="O98" s="551">
        <f t="shared" si="10"/>
        <v>0</v>
      </c>
      <c r="P98" s="516"/>
      <c r="Q98" s="539">
        <f t="shared" si="11"/>
        <v>0</v>
      </c>
      <c r="R98" s="169"/>
      <c r="S98" s="154"/>
      <c r="T98" s="154"/>
    </row>
    <row r="99" spans="1:20" ht="18" hidden="1" customHeight="1" x14ac:dyDescent="0.2">
      <c r="A99" s="202">
        <v>1303</v>
      </c>
      <c r="B99" s="184" t="s">
        <v>181</v>
      </c>
      <c r="C99" s="123"/>
      <c r="D99" s="362"/>
      <c r="E99" s="544"/>
      <c r="F99" s="528"/>
      <c r="G99" s="553"/>
      <c r="H99" s="554"/>
      <c r="I99" s="555"/>
      <c r="J99" s="556"/>
      <c r="K99" s="548">
        <f t="shared" si="6"/>
        <v>0</v>
      </c>
      <c r="L99" s="536">
        <f t="shared" si="7"/>
        <v>0</v>
      </c>
      <c r="M99" s="549">
        <f t="shared" si="8"/>
        <v>0</v>
      </c>
      <c r="N99" s="550">
        <f t="shared" si="9"/>
        <v>0</v>
      </c>
      <c r="O99" s="551">
        <f t="shared" si="10"/>
        <v>0</v>
      </c>
      <c r="P99" s="516"/>
      <c r="Q99" s="539">
        <f t="shared" si="11"/>
        <v>0</v>
      </c>
      <c r="R99" s="169"/>
      <c r="S99" s="154"/>
      <c r="T99" s="154"/>
    </row>
    <row r="100" spans="1:20" ht="18" hidden="1" customHeight="1" x14ac:dyDescent="0.2">
      <c r="A100" s="202">
        <v>1304</v>
      </c>
      <c r="B100" s="184" t="s">
        <v>182</v>
      </c>
      <c r="C100" s="123"/>
      <c r="D100" s="362"/>
      <c r="E100" s="544"/>
      <c r="F100" s="528"/>
      <c r="G100" s="553"/>
      <c r="H100" s="554"/>
      <c r="I100" s="555"/>
      <c r="J100" s="556"/>
      <c r="K100" s="548">
        <f t="shared" si="6"/>
        <v>0</v>
      </c>
      <c r="L100" s="536">
        <f t="shared" si="7"/>
        <v>0</v>
      </c>
      <c r="M100" s="549">
        <f t="shared" si="8"/>
        <v>0</v>
      </c>
      <c r="N100" s="550">
        <f t="shared" si="9"/>
        <v>0</v>
      </c>
      <c r="O100" s="551">
        <f t="shared" si="10"/>
        <v>0</v>
      </c>
      <c r="P100" s="516"/>
      <c r="Q100" s="539">
        <f t="shared" si="11"/>
        <v>0</v>
      </c>
      <c r="R100" s="169"/>
      <c r="S100" s="154"/>
      <c r="T100" s="154"/>
    </row>
    <row r="101" spans="1:20" ht="18" hidden="1" customHeight="1" x14ac:dyDescent="0.2">
      <c r="A101" s="202">
        <v>1305</v>
      </c>
      <c r="B101" s="184" t="s">
        <v>183</v>
      </c>
      <c r="C101" s="123"/>
      <c r="D101" s="362"/>
      <c r="E101" s="544"/>
      <c r="F101" s="528"/>
      <c r="G101" s="553"/>
      <c r="H101" s="554"/>
      <c r="I101" s="555"/>
      <c r="J101" s="556"/>
      <c r="K101" s="548">
        <f t="shared" si="6"/>
        <v>0</v>
      </c>
      <c r="L101" s="536">
        <f t="shared" si="7"/>
        <v>0</v>
      </c>
      <c r="M101" s="549">
        <f t="shared" si="8"/>
        <v>0</v>
      </c>
      <c r="N101" s="550">
        <f t="shared" si="9"/>
        <v>0</v>
      </c>
      <c r="O101" s="551">
        <f t="shared" si="10"/>
        <v>0</v>
      </c>
      <c r="P101" s="516"/>
      <c r="Q101" s="539">
        <f t="shared" si="11"/>
        <v>0</v>
      </c>
      <c r="R101" s="169"/>
      <c r="S101" s="154"/>
      <c r="T101" s="154"/>
    </row>
    <row r="102" spans="1:20" ht="18" hidden="1" customHeight="1" x14ac:dyDescent="0.2">
      <c r="A102" s="202">
        <v>1305</v>
      </c>
      <c r="B102" s="184" t="s">
        <v>184</v>
      </c>
      <c r="C102" s="123"/>
      <c r="D102" s="362"/>
      <c r="E102" s="544"/>
      <c r="F102" s="528"/>
      <c r="G102" s="553"/>
      <c r="H102" s="554"/>
      <c r="I102" s="555"/>
      <c r="J102" s="556"/>
      <c r="K102" s="548">
        <f t="shared" si="6"/>
        <v>0</v>
      </c>
      <c r="L102" s="536">
        <f t="shared" si="7"/>
        <v>0</v>
      </c>
      <c r="M102" s="549">
        <f t="shared" si="8"/>
        <v>0</v>
      </c>
      <c r="N102" s="550">
        <f t="shared" si="9"/>
        <v>0</v>
      </c>
      <c r="O102" s="551">
        <f t="shared" si="10"/>
        <v>0</v>
      </c>
      <c r="P102" s="516"/>
      <c r="Q102" s="539">
        <f t="shared" si="11"/>
        <v>0</v>
      </c>
      <c r="R102" s="169"/>
      <c r="S102" s="154"/>
      <c r="T102" s="154"/>
    </row>
    <row r="103" spans="1:20" ht="18" hidden="1" customHeight="1" x14ac:dyDescent="0.2">
      <c r="A103" s="202">
        <v>1305</v>
      </c>
      <c r="B103" s="184" t="s">
        <v>240</v>
      </c>
      <c r="C103" s="123"/>
      <c r="D103" s="362"/>
      <c r="E103" s="544"/>
      <c r="F103" s="528"/>
      <c r="G103" s="553"/>
      <c r="H103" s="554"/>
      <c r="I103" s="555"/>
      <c r="J103" s="556"/>
      <c r="K103" s="548">
        <f t="shared" si="6"/>
        <v>0</v>
      </c>
      <c r="L103" s="536">
        <f t="shared" si="7"/>
        <v>0</v>
      </c>
      <c r="M103" s="549">
        <f t="shared" si="8"/>
        <v>0</v>
      </c>
      <c r="N103" s="550">
        <f t="shared" si="9"/>
        <v>0</v>
      </c>
      <c r="O103" s="551">
        <f t="shared" si="10"/>
        <v>0</v>
      </c>
      <c r="P103" s="516"/>
      <c r="Q103" s="539">
        <f t="shared" si="11"/>
        <v>0</v>
      </c>
      <c r="R103" s="169"/>
      <c r="S103" s="154"/>
      <c r="T103" s="154"/>
    </row>
    <row r="104" spans="1:20" ht="18" hidden="1" customHeight="1" x14ac:dyDescent="0.2">
      <c r="A104" s="202">
        <v>1305</v>
      </c>
      <c r="B104" s="184" t="s">
        <v>185</v>
      </c>
      <c r="C104" s="123"/>
      <c r="D104" s="362"/>
      <c r="E104" s="544"/>
      <c r="F104" s="528"/>
      <c r="G104" s="553"/>
      <c r="H104" s="554"/>
      <c r="I104" s="555"/>
      <c r="J104" s="556"/>
      <c r="K104" s="548">
        <f t="shared" si="6"/>
        <v>0</v>
      </c>
      <c r="L104" s="536">
        <f t="shared" si="7"/>
        <v>0</v>
      </c>
      <c r="M104" s="549">
        <f t="shared" si="8"/>
        <v>0</v>
      </c>
      <c r="N104" s="550">
        <f t="shared" si="9"/>
        <v>0</v>
      </c>
      <c r="O104" s="551">
        <f t="shared" si="10"/>
        <v>0</v>
      </c>
      <c r="P104" s="516"/>
      <c r="Q104" s="539">
        <f t="shared" si="11"/>
        <v>0</v>
      </c>
      <c r="R104" s="169"/>
      <c r="S104" s="154"/>
      <c r="T104" s="154"/>
    </row>
    <row r="105" spans="1:20" ht="18" hidden="1" customHeight="1" x14ac:dyDescent="0.2">
      <c r="A105" s="202">
        <v>1306</v>
      </c>
      <c r="B105" s="184" t="s">
        <v>186</v>
      </c>
      <c r="C105" s="123"/>
      <c r="D105" s="362"/>
      <c r="E105" s="544"/>
      <c r="F105" s="528"/>
      <c r="G105" s="553"/>
      <c r="H105" s="554"/>
      <c r="I105" s="555"/>
      <c r="J105" s="556"/>
      <c r="K105" s="548">
        <f t="shared" si="6"/>
        <v>0</v>
      </c>
      <c r="L105" s="536">
        <f t="shared" si="7"/>
        <v>0</v>
      </c>
      <c r="M105" s="549">
        <f t="shared" si="8"/>
        <v>0</v>
      </c>
      <c r="N105" s="550">
        <f t="shared" si="9"/>
        <v>0</v>
      </c>
      <c r="O105" s="551">
        <f t="shared" si="10"/>
        <v>0</v>
      </c>
      <c r="P105" s="516"/>
      <c r="Q105" s="539">
        <f t="shared" si="11"/>
        <v>0</v>
      </c>
      <c r="R105" s="169"/>
      <c r="S105" s="154"/>
      <c r="T105" s="154"/>
    </row>
    <row r="106" spans="1:20" ht="18" hidden="1" customHeight="1" x14ac:dyDescent="0.2">
      <c r="A106" s="205"/>
      <c r="B106" s="139" t="s">
        <v>234</v>
      </c>
      <c r="C106" s="206"/>
      <c r="D106" s="379"/>
      <c r="E106" s="557"/>
      <c r="F106" s="557"/>
      <c r="G106" s="558"/>
      <c r="H106" s="558"/>
      <c r="I106" s="558"/>
      <c r="J106" s="558"/>
      <c r="K106" s="559"/>
      <c r="L106" s="559"/>
      <c r="M106" s="560"/>
      <c r="N106" s="559"/>
      <c r="O106" s="561"/>
      <c r="P106" s="562"/>
      <c r="Q106" s="563"/>
      <c r="R106" s="169"/>
      <c r="S106" s="154"/>
      <c r="T106" s="154"/>
    </row>
    <row r="107" spans="1:20" ht="18" hidden="1" customHeight="1" x14ac:dyDescent="0.2">
      <c r="A107" s="202">
        <v>1307</v>
      </c>
      <c r="B107" s="184" t="s">
        <v>187</v>
      </c>
      <c r="C107" s="123"/>
      <c r="D107" s="362"/>
      <c r="E107" s="544"/>
      <c r="F107" s="528"/>
      <c r="G107" s="553"/>
      <c r="H107" s="554"/>
      <c r="I107" s="555"/>
      <c r="J107" s="556"/>
      <c r="K107" s="548">
        <f t="shared" ref="K107:K116" si="12">E107*D107</f>
        <v>0</v>
      </c>
      <c r="L107" s="536">
        <f t="shared" ref="L107:L116" si="13">F107*D107</f>
        <v>0</v>
      </c>
      <c r="M107" s="549">
        <f t="shared" ref="M107:M116" si="14">G107*D107</f>
        <v>0</v>
      </c>
      <c r="N107" s="550">
        <f t="shared" ref="N107:N116" si="15">H107*D107</f>
        <v>0</v>
      </c>
      <c r="O107" s="551">
        <f t="shared" ref="O107:O116" si="16">I107*D107</f>
        <v>0</v>
      </c>
      <c r="P107" s="516"/>
      <c r="Q107" s="539">
        <f t="shared" ref="Q107:Q116" si="17">SUM(K107:P107)</f>
        <v>0</v>
      </c>
      <c r="R107" s="169"/>
      <c r="S107" s="154"/>
      <c r="T107" s="154"/>
    </row>
    <row r="108" spans="1:20" ht="18" hidden="1" customHeight="1" x14ac:dyDescent="0.2">
      <c r="A108" s="202">
        <v>1308</v>
      </c>
      <c r="B108" s="184" t="s">
        <v>188</v>
      </c>
      <c r="C108" s="123"/>
      <c r="D108" s="362"/>
      <c r="E108" s="544"/>
      <c r="F108" s="528"/>
      <c r="G108" s="553"/>
      <c r="H108" s="554"/>
      <c r="I108" s="555"/>
      <c r="J108" s="556"/>
      <c r="K108" s="548">
        <f t="shared" si="12"/>
        <v>0</v>
      </c>
      <c r="L108" s="536">
        <f t="shared" si="13"/>
        <v>0</v>
      </c>
      <c r="M108" s="549">
        <f t="shared" si="14"/>
        <v>0</v>
      </c>
      <c r="N108" s="550">
        <f t="shared" si="15"/>
        <v>0</v>
      </c>
      <c r="O108" s="551">
        <f t="shared" si="16"/>
        <v>0</v>
      </c>
      <c r="P108" s="516"/>
      <c r="Q108" s="539">
        <f t="shared" si="17"/>
        <v>0</v>
      </c>
      <c r="R108" s="169"/>
      <c r="S108" s="154"/>
      <c r="T108" s="154"/>
    </row>
    <row r="109" spans="1:20" ht="18" hidden="1" customHeight="1" x14ac:dyDescent="0.2">
      <c r="A109" s="202">
        <v>1309</v>
      </c>
      <c r="B109" s="184" t="s">
        <v>189</v>
      </c>
      <c r="C109" s="123"/>
      <c r="D109" s="362"/>
      <c r="E109" s="544"/>
      <c r="F109" s="528"/>
      <c r="G109" s="553"/>
      <c r="H109" s="554"/>
      <c r="I109" s="555"/>
      <c r="J109" s="556"/>
      <c r="K109" s="548">
        <f t="shared" si="12"/>
        <v>0</v>
      </c>
      <c r="L109" s="536">
        <f t="shared" si="13"/>
        <v>0</v>
      </c>
      <c r="M109" s="549">
        <f t="shared" si="14"/>
        <v>0</v>
      </c>
      <c r="N109" s="550">
        <f t="shared" si="15"/>
        <v>0</v>
      </c>
      <c r="O109" s="551">
        <f t="shared" si="16"/>
        <v>0</v>
      </c>
      <c r="P109" s="516"/>
      <c r="Q109" s="539">
        <f t="shared" si="17"/>
        <v>0</v>
      </c>
      <c r="R109" s="169"/>
      <c r="S109" s="154"/>
      <c r="T109" s="154"/>
    </row>
    <row r="110" spans="1:20" ht="18" hidden="1" customHeight="1" x14ac:dyDescent="0.2">
      <c r="A110" s="202">
        <v>1309</v>
      </c>
      <c r="B110" s="184" t="s">
        <v>190</v>
      </c>
      <c r="C110" s="123"/>
      <c r="D110" s="362"/>
      <c r="E110" s="544"/>
      <c r="F110" s="528"/>
      <c r="G110" s="553"/>
      <c r="H110" s="554"/>
      <c r="I110" s="555"/>
      <c r="J110" s="556"/>
      <c r="K110" s="548">
        <f t="shared" si="12"/>
        <v>0</v>
      </c>
      <c r="L110" s="536">
        <f t="shared" si="13"/>
        <v>0</v>
      </c>
      <c r="M110" s="549">
        <f t="shared" si="14"/>
        <v>0</v>
      </c>
      <c r="N110" s="550">
        <f t="shared" si="15"/>
        <v>0</v>
      </c>
      <c r="O110" s="551">
        <f t="shared" si="16"/>
        <v>0</v>
      </c>
      <c r="P110" s="516"/>
      <c r="Q110" s="539">
        <f t="shared" si="17"/>
        <v>0</v>
      </c>
      <c r="R110" s="169"/>
      <c r="S110" s="154"/>
      <c r="T110" s="154"/>
    </row>
    <row r="111" spans="1:20" ht="18" hidden="1" customHeight="1" x14ac:dyDescent="0.2">
      <c r="A111" s="202">
        <v>1310</v>
      </c>
      <c r="B111" s="184" t="s">
        <v>191</v>
      </c>
      <c r="C111" s="123"/>
      <c r="D111" s="362"/>
      <c r="E111" s="544"/>
      <c r="F111" s="528"/>
      <c r="G111" s="553"/>
      <c r="H111" s="554"/>
      <c r="I111" s="555"/>
      <c r="J111" s="556"/>
      <c r="K111" s="548">
        <f t="shared" si="12"/>
        <v>0</v>
      </c>
      <c r="L111" s="536">
        <f t="shared" si="13"/>
        <v>0</v>
      </c>
      <c r="M111" s="549">
        <f t="shared" si="14"/>
        <v>0</v>
      </c>
      <c r="N111" s="550">
        <f t="shared" si="15"/>
        <v>0</v>
      </c>
      <c r="O111" s="551">
        <f t="shared" si="16"/>
        <v>0</v>
      </c>
      <c r="P111" s="516"/>
      <c r="Q111" s="539">
        <f t="shared" si="17"/>
        <v>0</v>
      </c>
      <c r="R111" s="169"/>
      <c r="S111" s="154"/>
      <c r="T111" s="154"/>
    </row>
    <row r="112" spans="1:20" ht="18" hidden="1" customHeight="1" x14ac:dyDescent="0.2">
      <c r="A112" s="202">
        <v>1311</v>
      </c>
      <c r="B112" s="184" t="s">
        <v>192</v>
      </c>
      <c r="C112" s="123"/>
      <c r="D112" s="362"/>
      <c r="E112" s="544"/>
      <c r="F112" s="528"/>
      <c r="G112" s="553"/>
      <c r="H112" s="554"/>
      <c r="I112" s="555"/>
      <c r="J112" s="556"/>
      <c r="K112" s="548">
        <f t="shared" si="12"/>
        <v>0</v>
      </c>
      <c r="L112" s="536">
        <f t="shared" si="13"/>
        <v>0</v>
      </c>
      <c r="M112" s="549">
        <f t="shared" si="14"/>
        <v>0</v>
      </c>
      <c r="N112" s="550">
        <f t="shared" si="15"/>
        <v>0</v>
      </c>
      <c r="O112" s="551">
        <f t="shared" si="16"/>
        <v>0</v>
      </c>
      <c r="P112" s="516"/>
      <c r="Q112" s="539">
        <f t="shared" si="17"/>
        <v>0</v>
      </c>
      <c r="R112" s="169"/>
      <c r="S112" s="154"/>
      <c r="T112" s="154"/>
    </row>
    <row r="113" spans="1:20" ht="18" hidden="1" customHeight="1" x14ac:dyDescent="0.2">
      <c r="A113" s="202">
        <v>1311</v>
      </c>
      <c r="B113" s="184" t="s">
        <v>192</v>
      </c>
      <c r="C113" s="123"/>
      <c r="D113" s="362"/>
      <c r="E113" s="544"/>
      <c r="F113" s="528"/>
      <c r="G113" s="553"/>
      <c r="H113" s="554"/>
      <c r="I113" s="555"/>
      <c r="J113" s="556"/>
      <c r="K113" s="548">
        <f t="shared" si="12"/>
        <v>0</v>
      </c>
      <c r="L113" s="536">
        <f t="shared" si="13"/>
        <v>0</v>
      </c>
      <c r="M113" s="549">
        <f t="shared" si="14"/>
        <v>0</v>
      </c>
      <c r="N113" s="550">
        <f t="shared" si="15"/>
        <v>0</v>
      </c>
      <c r="O113" s="551">
        <f t="shared" si="16"/>
        <v>0</v>
      </c>
      <c r="P113" s="516"/>
      <c r="Q113" s="539">
        <f t="shared" si="17"/>
        <v>0</v>
      </c>
      <c r="R113" s="169"/>
      <c r="S113" s="154"/>
      <c r="T113" s="154"/>
    </row>
    <row r="114" spans="1:20" ht="18" hidden="1" customHeight="1" x14ac:dyDescent="0.2">
      <c r="A114" s="202">
        <v>1312</v>
      </c>
      <c r="B114" s="184" t="s">
        <v>193</v>
      </c>
      <c r="C114" s="123"/>
      <c r="D114" s="362"/>
      <c r="E114" s="544"/>
      <c r="F114" s="528"/>
      <c r="G114" s="553"/>
      <c r="H114" s="554"/>
      <c r="I114" s="555"/>
      <c r="J114" s="556"/>
      <c r="K114" s="548">
        <f t="shared" si="12"/>
        <v>0</v>
      </c>
      <c r="L114" s="536">
        <f t="shared" si="13"/>
        <v>0</v>
      </c>
      <c r="M114" s="549">
        <f t="shared" si="14"/>
        <v>0</v>
      </c>
      <c r="N114" s="550">
        <f t="shared" si="15"/>
        <v>0</v>
      </c>
      <c r="O114" s="551">
        <f t="shared" si="16"/>
        <v>0</v>
      </c>
      <c r="P114" s="516"/>
      <c r="Q114" s="539">
        <f t="shared" si="17"/>
        <v>0</v>
      </c>
      <c r="R114" s="169"/>
      <c r="S114" s="154"/>
      <c r="T114" s="154"/>
    </row>
    <row r="115" spans="1:20" ht="18" hidden="1" customHeight="1" x14ac:dyDescent="0.2">
      <c r="A115" s="202">
        <v>1314</v>
      </c>
      <c r="B115" s="184" t="s">
        <v>194</v>
      </c>
      <c r="C115" s="123"/>
      <c r="D115" s="362"/>
      <c r="E115" s="544"/>
      <c r="F115" s="528"/>
      <c r="G115" s="553"/>
      <c r="H115" s="554"/>
      <c r="I115" s="555"/>
      <c r="J115" s="556"/>
      <c r="K115" s="548">
        <f t="shared" si="12"/>
        <v>0</v>
      </c>
      <c r="L115" s="536">
        <f t="shared" si="13"/>
        <v>0</v>
      </c>
      <c r="M115" s="549">
        <f t="shared" si="14"/>
        <v>0</v>
      </c>
      <c r="N115" s="550">
        <f t="shared" si="15"/>
        <v>0</v>
      </c>
      <c r="O115" s="551">
        <f t="shared" si="16"/>
        <v>0</v>
      </c>
      <c r="P115" s="516"/>
      <c r="Q115" s="539">
        <f t="shared" si="17"/>
        <v>0</v>
      </c>
      <c r="R115" s="169"/>
      <c r="S115" s="154"/>
      <c r="T115" s="154"/>
    </row>
    <row r="116" spans="1:20" ht="18" hidden="1" customHeight="1" x14ac:dyDescent="0.2">
      <c r="A116" s="202">
        <v>1315</v>
      </c>
      <c r="B116" s="184" t="s">
        <v>195</v>
      </c>
      <c r="C116" s="123"/>
      <c r="D116" s="362"/>
      <c r="E116" s="544"/>
      <c r="F116" s="528"/>
      <c r="G116" s="553"/>
      <c r="H116" s="554"/>
      <c r="I116" s="555"/>
      <c r="J116" s="556"/>
      <c r="K116" s="548">
        <f t="shared" si="12"/>
        <v>0</v>
      </c>
      <c r="L116" s="536">
        <f t="shared" si="13"/>
        <v>0</v>
      </c>
      <c r="M116" s="549">
        <f t="shared" si="14"/>
        <v>0</v>
      </c>
      <c r="N116" s="550">
        <f t="shared" si="15"/>
        <v>0</v>
      </c>
      <c r="O116" s="551">
        <f t="shared" si="16"/>
        <v>0</v>
      </c>
      <c r="P116" s="516"/>
      <c r="Q116" s="539">
        <f t="shared" si="17"/>
        <v>0</v>
      </c>
      <c r="R116" s="169"/>
      <c r="S116" s="154"/>
      <c r="T116" s="154"/>
    </row>
    <row r="117" spans="1:20" ht="18" customHeight="1" x14ac:dyDescent="0.25">
      <c r="A117" s="214"/>
      <c r="B117" s="139" t="s">
        <v>196</v>
      </c>
      <c r="C117" s="215"/>
      <c r="D117" s="490"/>
      <c r="E117" s="564"/>
      <c r="F117" s="564"/>
      <c r="G117" s="565"/>
      <c r="H117" s="565"/>
      <c r="I117" s="565"/>
      <c r="J117" s="565"/>
      <c r="K117" s="566"/>
      <c r="L117" s="566"/>
      <c r="M117" s="567"/>
      <c r="N117" s="566"/>
      <c r="O117" s="568"/>
      <c r="P117" s="569"/>
      <c r="Q117" s="570"/>
      <c r="R117" s="79"/>
      <c r="S117" s="154"/>
      <c r="T117" s="154"/>
    </row>
    <row r="118" spans="1:20" s="170" customFormat="1" ht="18" customHeight="1" x14ac:dyDescent="0.2">
      <c r="A118" s="202">
        <v>1350</v>
      </c>
      <c r="B118" s="184" t="s">
        <v>197</v>
      </c>
      <c r="C118" s="123"/>
      <c r="D118" s="362"/>
      <c r="E118" s="519">
        <f>SUM('Festival Friday'!E119+'Festival Saturday'!E119+'Festival Sunday'!E119)</f>
        <v>0</v>
      </c>
      <c r="F118" s="519">
        <f>SUM('Festival Friday'!F119+'Festival Saturday'!F119+'Festival Sunday'!F119)</f>
        <v>0</v>
      </c>
      <c r="G118" s="519">
        <f>SUM('Festival Friday'!G119+'Festival Saturday'!G119+'Festival Sunday'!G119)</f>
        <v>0</v>
      </c>
      <c r="H118" s="519">
        <f>SUM('Festival Friday'!H119+'Festival Saturday'!H119+'Festival Sunday'!H119)</f>
        <v>0</v>
      </c>
      <c r="I118" s="519">
        <f>SUM('Festival Friday'!I119+'Festival Saturday'!I119+'Festival Sunday'!I119)</f>
        <v>0</v>
      </c>
      <c r="J118" s="519">
        <f>SUM('Festival Friday'!J119+'Festival Saturday'!J119+'Festival Sunday'!J119)</f>
        <v>0</v>
      </c>
      <c r="K118" s="972">
        <f>SUM('Festival Friday'!K119+'Festival Saturday'!K119+'Festival Sunday'!K119)</f>
        <v>0</v>
      </c>
      <c r="L118" s="972">
        <f>SUM('Festival Friday'!L119+'Festival Saturday'!L119+'Festival Sunday'!L119)</f>
        <v>0</v>
      </c>
      <c r="M118" s="972">
        <f>SUM('Festival Friday'!M119+'Festival Saturday'!M119+'Festival Sunday'!M119)</f>
        <v>0</v>
      </c>
      <c r="N118" s="972">
        <f>SUM('Festival Friday'!N119+'Festival Saturday'!N119+'Festival Sunday'!N119)</f>
        <v>0</v>
      </c>
      <c r="O118" s="972">
        <f>SUM('Festival Friday'!O119+'Festival Saturday'!O119+'Festival Sunday'!O119)</f>
        <v>0</v>
      </c>
      <c r="P118" s="972">
        <f>SUM('Festival Friday'!P119+'Festival Saturday'!P119+'Festival Sunday'!P119)</f>
        <v>0</v>
      </c>
      <c r="Q118" s="539">
        <f t="shared" ref="Q118:Q137" si="18">SUM(K118:P118)</f>
        <v>0</v>
      </c>
      <c r="R118" s="169"/>
      <c r="S118" s="329"/>
      <c r="T118" s="329"/>
    </row>
    <row r="119" spans="1:20" s="170" customFormat="1" ht="18" customHeight="1" x14ac:dyDescent="0.2">
      <c r="A119" s="202">
        <v>1360</v>
      </c>
      <c r="B119" s="184" t="s">
        <v>256</v>
      </c>
      <c r="C119" s="123"/>
      <c r="D119" s="362"/>
      <c r="E119" s="519">
        <f>SUM('Festival Friday'!E120+'Festival Saturday'!E120+'Festival Sunday'!E120)</f>
        <v>0</v>
      </c>
      <c r="F119" s="519">
        <f>SUM('Festival Friday'!F120+'Festival Saturday'!F120+'Festival Sunday'!F120)</f>
        <v>0</v>
      </c>
      <c r="G119" s="519">
        <f>SUM('Festival Friday'!G120+'Festival Saturday'!G120+'Festival Sunday'!G120)</f>
        <v>0</v>
      </c>
      <c r="H119" s="519">
        <f>SUM('Festival Friday'!H120+'Festival Saturday'!H120+'Festival Sunday'!H120)</f>
        <v>0</v>
      </c>
      <c r="I119" s="519">
        <f>SUM('Festival Friday'!I120+'Festival Saturday'!I120+'Festival Sunday'!I120)</f>
        <v>0</v>
      </c>
      <c r="J119" s="519">
        <f>SUM('Festival Friday'!J120+'Festival Saturday'!J120+'Festival Sunday'!J120)</f>
        <v>0</v>
      </c>
      <c r="K119" s="972">
        <f>SUM('Festival Friday'!K120+'Festival Saturday'!K120+'Festival Sunday'!K120)</f>
        <v>0</v>
      </c>
      <c r="L119" s="972">
        <f>SUM('Festival Friday'!L120+'Festival Saturday'!L120+'Festival Sunday'!L120)</f>
        <v>0</v>
      </c>
      <c r="M119" s="972">
        <f>SUM('Festival Friday'!M120+'Festival Saturday'!M120+'Festival Sunday'!M120)</f>
        <v>0</v>
      </c>
      <c r="N119" s="972">
        <f>SUM('Festival Friday'!N120+'Festival Saturday'!N120+'Festival Sunday'!N120)</f>
        <v>0</v>
      </c>
      <c r="O119" s="972">
        <f>SUM('Festival Friday'!O120+'Festival Saturday'!O120+'Festival Sunday'!O120)</f>
        <v>0</v>
      </c>
      <c r="P119" s="972">
        <f>SUM('Festival Friday'!P120+'Festival Saturday'!P120+'Festival Sunday'!P120)</f>
        <v>0</v>
      </c>
      <c r="Q119" s="539">
        <f t="shared" si="18"/>
        <v>0</v>
      </c>
      <c r="R119" s="169"/>
      <c r="S119" s="329"/>
      <c r="T119" s="329"/>
    </row>
    <row r="120" spans="1:20" s="170" customFormat="1" ht="18" hidden="1" customHeight="1" x14ac:dyDescent="0.2">
      <c r="A120" s="202">
        <v>1375</v>
      </c>
      <c r="B120" s="184" t="s">
        <v>198</v>
      </c>
      <c r="C120" s="123"/>
      <c r="D120" s="362"/>
      <c r="E120" s="519">
        <f>SUM('Festival Friday'!E121+'Festival Saturday'!E121+'Festival Sunday'!E121)</f>
        <v>0</v>
      </c>
      <c r="F120" s="519">
        <f>SUM('Festival Friday'!F121+'Festival Saturday'!F121+'Festival Sunday'!F121)</f>
        <v>0</v>
      </c>
      <c r="G120" s="519">
        <f>SUM('Festival Friday'!G121+'Festival Saturday'!G121+'Festival Sunday'!G121)</f>
        <v>0</v>
      </c>
      <c r="H120" s="519">
        <f>SUM('Festival Friday'!H121+'Festival Saturday'!H121+'Festival Sunday'!H121)</f>
        <v>0</v>
      </c>
      <c r="I120" s="519">
        <f>SUM('Festival Friday'!I121+'Festival Saturday'!I121+'Festival Sunday'!I121)</f>
        <v>0</v>
      </c>
      <c r="J120" s="519">
        <f>SUM('Festival Friday'!J121+'Festival Saturday'!J121+'Festival Sunday'!J121)</f>
        <v>0</v>
      </c>
      <c r="K120" s="972">
        <f>SUM('Festival Friday'!K121+'Festival Saturday'!K121+'Festival Sunday'!K121)</f>
        <v>0</v>
      </c>
      <c r="L120" s="972">
        <f>SUM('Festival Friday'!L121+'Festival Saturday'!L121+'Festival Sunday'!L121)</f>
        <v>0</v>
      </c>
      <c r="M120" s="972">
        <f>SUM('Festival Friday'!M121+'Festival Saturday'!M121+'Festival Sunday'!M121)</f>
        <v>0</v>
      </c>
      <c r="N120" s="972">
        <f>SUM('Festival Friday'!N121+'Festival Saturday'!N121+'Festival Sunday'!N121)</f>
        <v>0</v>
      </c>
      <c r="O120" s="972">
        <f>SUM('Festival Friday'!O121+'Festival Saturday'!O121+'Festival Sunday'!O121)</f>
        <v>0</v>
      </c>
      <c r="P120" s="972">
        <f>SUM('Festival Friday'!P121+'Festival Saturday'!P121+'Festival Sunday'!P121)</f>
        <v>0</v>
      </c>
      <c r="Q120" s="539">
        <f t="shared" si="18"/>
        <v>0</v>
      </c>
      <c r="R120" s="169"/>
      <c r="S120" s="329"/>
      <c r="T120" s="329"/>
    </row>
    <row r="121" spans="1:20" s="170" customFormat="1" ht="18" customHeight="1" x14ac:dyDescent="0.2">
      <c r="A121" s="202">
        <v>1400</v>
      </c>
      <c r="B121" s="184" t="s">
        <v>199</v>
      </c>
      <c r="C121" s="123"/>
      <c r="D121" s="362"/>
      <c r="E121" s="519">
        <f>SUM('Festival Friday'!E122+'Festival Saturday'!E122+'Festival Sunday'!E122)</f>
        <v>0</v>
      </c>
      <c r="F121" s="519">
        <f>SUM('Festival Friday'!F122+'Festival Saturday'!F122+'Festival Sunday'!F122)</f>
        <v>0</v>
      </c>
      <c r="G121" s="519">
        <f>SUM('Festival Friday'!G122+'Festival Saturday'!G122+'Festival Sunday'!G122)</f>
        <v>0</v>
      </c>
      <c r="H121" s="519">
        <f>SUM('Festival Friday'!H122+'Festival Saturday'!H122+'Festival Sunday'!H122)</f>
        <v>0</v>
      </c>
      <c r="I121" s="519">
        <f>SUM('Festival Friday'!I122+'Festival Saturday'!I122+'Festival Sunday'!I122)</f>
        <v>0</v>
      </c>
      <c r="J121" s="519">
        <f>SUM('Festival Friday'!J122+'Festival Saturday'!J122+'Festival Sunday'!J122)</f>
        <v>0</v>
      </c>
      <c r="K121" s="972">
        <f>SUM('Festival Friday'!K122+'Festival Saturday'!K122+'Festival Sunday'!K122)</f>
        <v>0</v>
      </c>
      <c r="L121" s="972">
        <f>SUM('Festival Friday'!L122+'Festival Saturday'!L122+'Festival Sunday'!L122)</f>
        <v>0</v>
      </c>
      <c r="M121" s="972">
        <f>SUM('Festival Friday'!M122+'Festival Saturday'!M122+'Festival Sunday'!M122)</f>
        <v>0</v>
      </c>
      <c r="N121" s="972">
        <f>SUM('Festival Friday'!N122+'Festival Saturday'!N122+'Festival Sunday'!N122)</f>
        <v>0</v>
      </c>
      <c r="O121" s="972">
        <f>SUM('Festival Friday'!O122+'Festival Saturday'!O122+'Festival Sunday'!O122)</f>
        <v>0</v>
      </c>
      <c r="P121" s="972">
        <f>SUM('Festival Friday'!P122+'Festival Saturday'!P122+'Festival Sunday'!P122)</f>
        <v>0</v>
      </c>
      <c r="Q121" s="539">
        <f t="shared" si="18"/>
        <v>0</v>
      </c>
      <c r="R121" s="169"/>
      <c r="S121" s="329"/>
      <c r="T121" s="329"/>
    </row>
    <row r="122" spans="1:20" s="170" customFormat="1" ht="18" hidden="1" customHeight="1" x14ac:dyDescent="0.2">
      <c r="A122" s="202">
        <v>1450</v>
      </c>
      <c r="B122" s="184" t="s">
        <v>200</v>
      </c>
      <c r="C122" s="123"/>
      <c r="D122" s="362"/>
      <c r="E122" s="519">
        <f>SUM('Festival Friday'!E123+'Festival Saturday'!E123+'Festival Sunday'!E123)</f>
        <v>0</v>
      </c>
      <c r="F122" s="519">
        <f>SUM('Festival Friday'!F123+'Festival Saturday'!F123+'Festival Sunday'!F123)</f>
        <v>0</v>
      </c>
      <c r="G122" s="519">
        <f>SUM('Festival Friday'!G123+'Festival Saturday'!G123+'Festival Sunday'!G123)</f>
        <v>0</v>
      </c>
      <c r="H122" s="519">
        <f>SUM('Festival Friday'!H123+'Festival Saturday'!H123+'Festival Sunday'!H123)</f>
        <v>0</v>
      </c>
      <c r="I122" s="519">
        <f>SUM('Festival Friday'!I123+'Festival Saturday'!I123+'Festival Sunday'!I123)</f>
        <v>0</v>
      </c>
      <c r="J122" s="519">
        <f>SUM('Festival Friday'!J123+'Festival Saturday'!J123+'Festival Sunday'!J123)</f>
        <v>0</v>
      </c>
      <c r="K122" s="972">
        <f>SUM('Festival Friday'!K123+'Festival Saturday'!K123+'Festival Sunday'!K123)</f>
        <v>0</v>
      </c>
      <c r="L122" s="972">
        <f>SUM('Festival Friday'!L123+'Festival Saturday'!L123+'Festival Sunday'!L123)</f>
        <v>0</v>
      </c>
      <c r="M122" s="972">
        <f>SUM('Festival Friday'!M123+'Festival Saturday'!M123+'Festival Sunday'!M123)</f>
        <v>0</v>
      </c>
      <c r="N122" s="972">
        <f>SUM('Festival Friday'!N123+'Festival Saturday'!N123+'Festival Sunday'!N123)</f>
        <v>0</v>
      </c>
      <c r="O122" s="972">
        <f>SUM('Festival Friday'!O123+'Festival Saturday'!O123+'Festival Sunday'!O123)</f>
        <v>0</v>
      </c>
      <c r="P122" s="972">
        <f>SUM('Festival Friday'!P123+'Festival Saturday'!P123+'Festival Sunday'!P123)</f>
        <v>0</v>
      </c>
      <c r="Q122" s="539">
        <f t="shared" si="18"/>
        <v>0</v>
      </c>
      <c r="R122" s="169"/>
      <c r="S122" s="329"/>
      <c r="T122" s="329"/>
    </row>
    <row r="123" spans="1:20" s="170" customFormat="1" ht="18" customHeight="1" x14ac:dyDescent="0.2">
      <c r="A123" s="202">
        <v>1500</v>
      </c>
      <c r="B123" s="184" t="s">
        <v>201</v>
      </c>
      <c r="C123" s="123"/>
      <c r="D123" s="362"/>
      <c r="E123" s="519">
        <f>SUM('Festival Friday'!E124+'Festival Saturday'!E124+'Festival Sunday'!E124)</f>
        <v>0</v>
      </c>
      <c r="F123" s="519">
        <f>SUM('Festival Friday'!F124+'Festival Saturday'!F124+'Festival Sunday'!F124)</f>
        <v>0</v>
      </c>
      <c r="G123" s="519">
        <f>SUM('Festival Friday'!G124+'Festival Saturday'!G124+'Festival Sunday'!G124)</f>
        <v>0</v>
      </c>
      <c r="H123" s="519">
        <f>SUM('Festival Friday'!H124+'Festival Saturday'!H124+'Festival Sunday'!H124)</f>
        <v>0</v>
      </c>
      <c r="I123" s="519">
        <f>SUM('Festival Friday'!I124+'Festival Saturday'!I124+'Festival Sunday'!I124)</f>
        <v>0</v>
      </c>
      <c r="J123" s="519">
        <f>SUM('Festival Friday'!J124+'Festival Saturday'!J124+'Festival Sunday'!J124)</f>
        <v>0</v>
      </c>
      <c r="K123" s="972">
        <f>SUM('Festival Friday'!K124+'Festival Saturday'!K124+'Festival Sunday'!K124)</f>
        <v>0</v>
      </c>
      <c r="L123" s="972">
        <f>SUM('Festival Friday'!L124+'Festival Saturday'!L124+'Festival Sunday'!L124)</f>
        <v>0</v>
      </c>
      <c r="M123" s="972">
        <f>SUM('Festival Friday'!M124+'Festival Saturday'!M124+'Festival Sunday'!M124)</f>
        <v>0</v>
      </c>
      <c r="N123" s="972">
        <f>SUM('Festival Friday'!N124+'Festival Saturday'!N124+'Festival Sunday'!N124)</f>
        <v>0</v>
      </c>
      <c r="O123" s="972">
        <f>SUM('Festival Friday'!O124+'Festival Saturday'!O124+'Festival Sunday'!O124)</f>
        <v>0</v>
      </c>
      <c r="P123" s="972">
        <f>SUM('Festival Friday'!P124+'Festival Saturday'!P124+'Festival Sunday'!P124)</f>
        <v>0</v>
      </c>
      <c r="Q123" s="539">
        <f t="shared" si="18"/>
        <v>0</v>
      </c>
      <c r="R123" s="169"/>
      <c r="S123" s="329"/>
      <c r="T123" s="329"/>
    </row>
    <row r="124" spans="1:20" s="170" customFormat="1" ht="18" hidden="1" customHeight="1" x14ac:dyDescent="0.2">
      <c r="A124" s="202">
        <v>1525</v>
      </c>
      <c r="B124" s="184" t="s">
        <v>202</v>
      </c>
      <c r="C124" s="123"/>
      <c r="D124" s="362"/>
      <c r="E124" s="519">
        <f>SUM('Festival Friday'!E125+'Festival Saturday'!E125+'Festival Sunday'!E125)</f>
        <v>0</v>
      </c>
      <c r="F124" s="519">
        <f>SUM('Festival Friday'!F125+'Festival Saturday'!F125+'Festival Sunday'!F125)</f>
        <v>0</v>
      </c>
      <c r="G124" s="519">
        <f>SUM('Festival Friday'!G125+'Festival Saturday'!G125+'Festival Sunday'!G125)</f>
        <v>0</v>
      </c>
      <c r="H124" s="519">
        <f>SUM('Festival Friday'!H125+'Festival Saturday'!H125+'Festival Sunday'!H125)</f>
        <v>0</v>
      </c>
      <c r="I124" s="519">
        <f>SUM('Festival Friday'!I125+'Festival Saturday'!I125+'Festival Sunday'!I125)</f>
        <v>0</v>
      </c>
      <c r="J124" s="519">
        <f>SUM('Festival Friday'!J125+'Festival Saturday'!J125+'Festival Sunday'!J125)</f>
        <v>0</v>
      </c>
      <c r="K124" s="972">
        <f>SUM('Festival Friday'!K125+'Festival Saturday'!K125+'Festival Sunday'!K125)</f>
        <v>0</v>
      </c>
      <c r="L124" s="972">
        <f>SUM('Festival Friday'!L125+'Festival Saturday'!L125+'Festival Sunday'!L125)</f>
        <v>0</v>
      </c>
      <c r="M124" s="972">
        <f>SUM('Festival Friday'!M125+'Festival Saturday'!M125+'Festival Sunday'!M125)</f>
        <v>0</v>
      </c>
      <c r="N124" s="972">
        <f>SUM('Festival Friday'!N125+'Festival Saturday'!N125+'Festival Sunday'!N125)</f>
        <v>0</v>
      </c>
      <c r="O124" s="972">
        <f>SUM('Festival Friday'!O125+'Festival Saturday'!O125+'Festival Sunday'!O125)</f>
        <v>0</v>
      </c>
      <c r="P124" s="972">
        <f>SUM('Festival Friday'!P125+'Festival Saturday'!P125+'Festival Sunday'!P125)</f>
        <v>0</v>
      </c>
      <c r="Q124" s="539">
        <f t="shared" si="18"/>
        <v>0</v>
      </c>
      <c r="R124" s="169"/>
      <c r="S124" s="329"/>
      <c r="T124" s="329"/>
    </row>
    <row r="125" spans="1:20" s="170" customFormat="1" ht="18" hidden="1" customHeight="1" x14ac:dyDescent="0.2">
      <c r="A125" s="202">
        <v>1550</v>
      </c>
      <c r="B125" s="184" t="s">
        <v>203</v>
      </c>
      <c r="C125" s="123"/>
      <c r="D125" s="362">
        <v>5</v>
      </c>
      <c r="E125" s="519">
        <f>SUM('Festival Friday'!E126+'Festival Saturday'!E126+'Festival Sunday'!E126)</f>
        <v>0</v>
      </c>
      <c r="F125" s="519">
        <f>SUM('Festival Friday'!F126+'Festival Saturday'!F126+'Festival Sunday'!F126)</f>
        <v>0</v>
      </c>
      <c r="G125" s="519">
        <f>SUM('Festival Friday'!G126+'Festival Saturday'!G126+'Festival Sunday'!G126)</f>
        <v>0</v>
      </c>
      <c r="H125" s="519">
        <f>SUM('Festival Friday'!H126+'Festival Saturday'!H126+'Festival Sunday'!H126)</f>
        <v>0</v>
      </c>
      <c r="I125" s="519">
        <f>SUM('Festival Friday'!I126+'Festival Saturday'!I126+'Festival Sunday'!I126)</f>
        <v>0</v>
      </c>
      <c r="J125" s="519">
        <f>SUM('Festival Friday'!J126+'Festival Saturday'!J126+'Festival Sunday'!J126)</f>
        <v>0</v>
      </c>
      <c r="K125" s="972">
        <f>SUM('Festival Friday'!K126+'Festival Saturday'!K126+'Festival Sunday'!K126)</f>
        <v>0</v>
      </c>
      <c r="L125" s="972">
        <f>SUM('Festival Friday'!L126+'Festival Saturday'!L126+'Festival Sunday'!L126)</f>
        <v>0</v>
      </c>
      <c r="M125" s="972">
        <f>SUM('Festival Friday'!M126+'Festival Saturday'!M126+'Festival Sunday'!M126)</f>
        <v>0</v>
      </c>
      <c r="N125" s="972">
        <f>SUM('Festival Friday'!N126+'Festival Saturday'!N126+'Festival Sunday'!N126)</f>
        <v>0</v>
      </c>
      <c r="O125" s="972">
        <f>SUM('Festival Friday'!O126+'Festival Saturday'!O126+'Festival Sunday'!O126)</f>
        <v>0</v>
      </c>
      <c r="P125" s="972">
        <f>SUM('Festival Friday'!P126+'Festival Saturday'!P126+'Festival Sunday'!P126)</f>
        <v>0</v>
      </c>
      <c r="Q125" s="539">
        <f t="shared" si="18"/>
        <v>0</v>
      </c>
      <c r="R125" s="169"/>
      <c r="S125" s="329"/>
      <c r="T125" s="329"/>
    </row>
    <row r="126" spans="1:20" s="170" customFormat="1" ht="18" customHeight="1" x14ac:dyDescent="0.2">
      <c r="A126" s="202">
        <v>1575</v>
      </c>
      <c r="B126" s="184" t="s">
        <v>204</v>
      </c>
      <c r="C126" s="123"/>
      <c r="D126" s="362">
        <v>30</v>
      </c>
      <c r="E126" s="519">
        <f>SUM('Festival Friday'!E127+'Festival Saturday'!E127+'Festival Sunday'!E127)</f>
        <v>0</v>
      </c>
      <c r="F126" s="519">
        <f>SUM('Festival Friday'!F127+'Festival Saturday'!F127+'Festival Sunday'!F127)</f>
        <v>0</v>
      </c>
      <c r="G126" s="519">
        <f>SUM('Festival Friday'!G127+'Festival Saturday'!G127+'Festival Sunday'!G127)</f>
        <v>0</v>
      </c>
      <c r="H126" s="519">
        <f>SUM('Festival Friday'!H127+'Festival Saturday'!H127+'Festival Sunday'!H127)</f>
        <v>0</v>
      </c>
      <c r="I126" s="519">
        <f>SUM('Festival Friday'!I127+'Festival Saturday'!I127+'Festival Sunday'!I127)</f>
        <v>0</v>
      </c>
      <c r="J126" s="519">
        <f>SUM('Festival Friday'!J127+'Festival Saturday'!J127+'Festival Sunday'!J127)</f>
        <v>0</v>
      </c>
      <c r="K126" s="972">
        <f>SUM('Festival Friday'!K127+'Festival Saturday'!K127+'Festival Sunday'!K127)</f>
        <v>0</v>
      </c>
      <c r="L126" s="972">
        <f>SUM('Festival Friday'!L127+'Festival Saturday'!L127+'Festival Sunday'!L127)</f>
        <v>0</v>
      </c>
      <c r="M126" s="972">
        <f>SUM('Festival Friday'!M127+'Festival Saturday'!M127+'Festival Sunday'!M127)</f>
        <v>0</v>
      </c>
      <c r="N126" s="972">
        <f>SUM('Festival Friday'!N127+'Festival Saturday'!N127+'Festival Sunday'!N127)</f>
        <v>0</v>
      </c>
      <c r="O126" s="972">
        <f>SUM('Festival Friday'!O127+'Festival Saturday'!O127+'Festival Sunday'!O127)</f>
        <v>0</v>
      </c>
      <c r="P126" s="972">
        <f>SUM('Festival Friday'!P127+'Festival Saturday'!P127+'Festival Sunday'!P127)</f>
        <v>0</v>
      </c>
      <c r="Q126" s="539">
        <f t="shared" si="18"/>
        <v>0</v>
      </c>
      <c r="R126" s="169"/>
      <c r="S126" s="329"/>
      <c r="T126" s="329"/>
    </row>
    <row r="127" spans="1:20" s="170" customFormat="1" ht="18" customHeight="1" x14ac:dyDescent="0.2">
      <c r="A127" s="202">
        <v>1600</v>
      </c>
      <c r="B127" s="184" t="s">
        <v>205</v>
      </c>
      <c r="C127" s="123"/>
      <c r="D127" s="362">
        <v>30</v>
      </c>
      <c r="E127" s="519">
        <f>SUM('Festival Friday'!E128+'Festival Saturday'!E128+'Festival Sunday'!E128)</f>
        <v>0</v>
      </c>
      <c r="F127" s="519">
        <f>SUM('Festival Friday'!F128+'Festival Saturday'!F128+'Festival Sunday'!F128)</f>
        <v>0</v>
      </c>
      <c r="G127" s="519">
        <f>SUM('Festival Friday'!G128+'Festival Saturday'!G128+'Festival Sunday'!G128)</f>
        <v>0</v>
      </c>
      <c r="H127" s="519">
        <f>SUM('Festival Friday'!H128+'Festival Saturday'!H128+'Festival Sunday'!H128)</f>
        <v>0</v>
      </c>
      <c r="I127" s="519">
        <f>SUM('Festival Friday'!I128+'Festival Saturday'!I128+'Festival Sunday'!I128)</f>
        <v>0</v>
      </c>
      <c r="J127" s="519">
        <f>SUM('Festival Friday'!J128+'Festival Saturday'!J128+'Festival Sunday'!J128)</f>
        <v>0</v>
      </c>
      <c r="K127" s="972">
        <f>SUM('Festival Friday'!K128+'Festival Saturday'!K128+'Festival Sunday'!K128)</f>
        <v>0</v>
      </c>
      <c r="L127" s="972">
        <f>SUM('Festival Friday'!L128+'Festival Saturday'!L128+'Festival Sunday'!L128)</f>
        <v>0</v>
      </c>
      <c r="M127" s="972">
        <f>SUM('Festival Friday'!M128+'Festival Saturday'!M128+'Festival Sunday'!M128)</f>
        <v>0</v>
      </c>
      <c r="N127" s="972">
        <f>SUM('Festival Friday'!N128+'Festival Saturday'!N128+'Festival Sunday'!N128)</f>
        <v>0</v>
      </c>
      <c r="O127" s="972">
        <f>SUM('Festival Friday'!O128+'Festival Saturday'!O128+'Festival Sunday'!O128)</f>
        <v>0</v>
      </c>
      <c r="P127" s="972">
        <f>SUM('Festival Friday'!P128+'Festival Saturday'!P128+'Festival Sunday'!P128)</f>
        <v>0</v>
      </c>
      <c r="Q127" s="539">
        <f t="shared" si="18"/>
        <v>0</v>
      </c>
      <c r="R127" s="169"/>
      <c r="S127" s="329"/>
      <c r="T127" s="329"/>
    </row>
    <row r="128" spans="1:20" s="170" customFormat="1" ht="18" hidden="1" customHeight="1" x14ac:dyDescent="0.2">
      <c r="A128" s="202">
        <v>1625</v>
      </c>
      <c r="B128" s="184" t="s">
        <v>206</v>
      </c>
      <c r="C128" s="123"/>
      <c r="D128" s="362"/>
      <c r="E128" s="519">
        <f>SUM('Festival Friday'!E129+'Festival Saturday'!E129+'Festival Sunday'!E129)</f>
        <v>0</v>
      </c>
      <c r="F128" s="519">
        <f>SUM('Festival Friday'!F129+'Festival Saturday'!F129+'Festival Sunday'!F129)</f>
        <v>0</v>
      </c>
      <c r="G128" s="519">
        <f>SUM('Festival Friday'!G129+'Festival Saturday'!G129+'Festival Sunday'!G129)</f>
        <v>0</v>
      </c>
      <c r="H128" s="519">
        <f>SUM('Festival Friday'!H129+'Festival Saturday'!H129+'Festival Sunday'!H129)</f>
        <v>0</v>
      </c>
      <c r="I128" s="519">
        <f>SUM('Festival Friday'!I129+'Festival Saturday'!I129+'Festival Sunday'!I129)</f>
        <v>0</v>
      </c>
      <c r="J128" s="519">
        <f>SUM('Festival Friday'!J129+'Festival Saturday'!J129+'Festival Sunday'!J129)</f>
        <v>0</v>
      </c>
      <c r="K128" s="972">
        <f>SUM('Festival Friday'!K129+'Festival Saturday'!K129+'Festival Sunday'!K129)</f>
        <v>0</v>
      </c>
      <c r="L128" s="972">
        <f>SUM('Festival Friday'!L129+'Festival Saturday'!L129+'Festival Sunday'!L129)</f>
        <v>0</v>
      </c>
      <c r="M128" s="972">
        <f>SUM('Festival Friday'!M129+'Festival Saturday'!M129+'Festival Sunday'!M129)</f>
        <v>0</v>
      </c>
      <c r="N128" s="972">
        <f>SUM('Festival Friday'!N129+'Festival Saturday'!N129+'Festival Sunday'!N129)</f>
        <v>0</v>
      </c>
      <c r="O128" s="972">
        <f>SUM('Festival Friday'!O129+'Festival Saturday'!O129+'Festival Sunday'!O129)</f>
        <v>0</v>
      </c>
      <c r="P128" s="972">
        <f>SUM('Festival Friday'!P129+'Festival Saturday'!P129+'Festival Sunday'!P129)</f>
        <v>0</v>
      </c>
      <c r="Q128" s="539">
        <f t="shared" si="18"/>
        <v>0</v>
      </c>
      <c r="R128" s="169"/>
      <c r="S128" s="329"/>
      <c r="T128" s="329"/>
    </row>
    <row r="129" spans="1:20" s="170" customFormat="1" ht="18" hidden="1" customHeight="1" x14ac:dyDescent="0.2">
      <c r="A129" s="202">
        <v>1675</v>
      </c>
      <c r="B129" s="184" t="s">
        <v>207</v>
      </c>
      <c r="C129" s="123"/>
      <c r="D129" s="362"/>
      <c r="E129" s="519">
        <f>SUM('Festival Friday'!E130+'Festival Saturday'!E130+'Festival Sunday'!E130)</f>
        <v>0</v>
      </c>
      <c r="F129" s="519">
        <f>SUM('Festival Friday'!F130+'Festival Saturday'!F130+'Festival Sunday'!F130)</f>
        <v>0</v>
      </c>
      <c r="G129" s="519">
        <f>SUM('Festival Friday'!G130+'Festival Saturday'!G130+'Festival Sunday'!G130)</f>
        <v>0</v>
      </c>
      <c r="H129" s="519">
        <f>SUM('Festival Friday'!H130+'Festival Saturday'!H130+'Festival Sunday'!H130)</f>
        <v>0</v>
      </c>
      <c r="I129" s="519">
        <f>SUM('Festival Friday'!I130+'Festival Saturday'!I130+'Festival Sunday'!I130)</f>
        <v>0</v>
      </c>
      <c r="J129" s="519">
        <f>SUM('Festival Friday'!J130+'Festival Saturday'!J130+'Festival Sunday'!J130)</f>
        <v>0</v>
      </c>
      <c r="K129" s="972">
        <f>SUM('Festival Friday'!K130+'Festival Saturday'!K130+'Festival Sunday'!K130)</f>
        <v>0</v>
      </c>
      <c r="L129" s="972">
        <f>SUM('Festival Friday'!L130+'Festival Saturday'!L130+'Festival Sunday'!L130)</f>
        <v>0</v>
      </c>
      <c r="M129" s="972">
        <f>SUM('Festival Friday'!M130+'Festival Saturday'!M130+'Festival Sunday'!M130)</f>
        <v>0</v>
      </c>
      <c r="N129" s="972">
        <f>SUM('Festival Friday'!N130+'Festival Saturday'!N130+'Festival Sunday'!N130)</f>
        <v>0</v>
      </c>
      <c r="O129" s="972">
        <f>SUM('Festival Friday'!O130+'Festival Saturday'!O130+'Festival Sunday'!O130)</f>
        <v>0</v>
      </c>
      <c r="P129" s="972">
        <f>SUM('Festival Friday'!P130+'Festival Saturday'!P130+'Festival Sunday'!P130)</f>
        <v>0</v>
      </c>
      <c r="Q129" s="539">
        <f t="shared" si="18"/>
        <v>0</v>
      </c>
      <c r="R129" s="169"/>
      <c r="S129" s="329"/>
      <c r="T129" s="329"/>
    </row>
    <row r="130" spans="1:20" s="170" customFormat="1" ht="18" customHeight="1" x14ac:dyDescent="0.2">
      <c r="A130" s="202">
        <v>1750</v>
      </c>
      <c r="B130" s="184" t="s">
        <v>208</v>
      </c>
      <c r="C130" s="123"/>
      <c r="D130" s="362"/>
      <c r="E130" s="519">
        <f>SUM('Festival Friday'!E131+'Festival Saturday'!E131+'Festival Sunday'!E131)</f>
        <v>0</v>
      </c>
      <c r="F130" s="519">
        <f>SUM('Festival Friday'!F131+'Festival Saturday'!F131+'Festival Sunday'!F131)</f>
        <v>0</v>
      </c>
      <c r="G130" s="519">
        <f>SUM('Festival Friday'!G131+'Festival Saturday'!G131+'Festival Sunday'!G131)</f>
        <v>0</v>
      </c>
      <c r="H130" s="519">
        <f>SUM('Festival Friday'!H131+'Festival Saturday'!H131+'Festival Sunday'!H131)</f>
        <v>0</v>
      </c>
      <c r="I130" s="519">
        <f>SUM('Festival Friday'!I131+'Festival Saturday'!I131+'Festival Sunday'!I131)</f>
        <v>0</v>
      </c>
      <c r="J130" s="519">
        <f>SUM('Festival Friday'!J131+'Festival Saturday'!J131+'Festival Sunday'!J131)</f>
        <v>0</v>
      </c>
      <c r="K130" s="972">
        <f>SUM('Festival Friday'!K131+'Festival Saturday'!K131+'Festival Sunday'!K131)</f>
        <v>0</v>
      </c>
      <c r="L130" s="972">
        <f>SUM('Festival Friday'!L131+'Festival Saturday'!L131+'Festival Sunday'!L131)</f>
        <v>0</v>
      </c>
      <c r="M130" s="972">
        <f>SUM('Festival Friday'!M131+'Festival Saturday'!M131+'Festival Sunday'!M131)</f>
        <v>0</v>
      </c>
      <c r="N130" s="972">
        <f>SUM('Festival Friday'!N131+'Festival Saturday'!N131+'Festival Sunday'!N131)</f>
        <v>0</v>
      </c>
      <c r="O130" s="972">
        <f>SUM('Festival Friday'!O131+'Festival Saturday'!O131+'Festival Sunday'!O131)</f>
        <v>0</v>
      </c>
      <c r="P130" s="972">
        <f>SUM('Festival Friday'!P131+'Festival Saturday'!P131+'Festival Sunday'!P131)</f>
        <v>0</v>
      </c>
      <c r="Q130" s="539">
        <f t="shared" si="18"/>
        <v>0</v>
      </c>
      <c r="R130" s="169"/>
      <c r="S130" s="329"/>
      <c r="T130" s="329"/>
    </row>
    <row r="131" spans="1:20" s="170" customFormat="1" ht="18" customHeight="1" x14ac:dyDescent="0.2">
      <c r="A131" s="202">
        <v>1800</v>
      </c>
      <c r="B131" s="184" t="s">
        <v>39</v>
      </c>
      <c r="C131" s="123"/>
      <c r="D131" s="362"/>
      <c r="E131" s="519">
        <f>SUM('Festival Friday'!E132+'Festival Saturday'!E132+'Festival Sunday'!E132)</f>
        <v>0</v>
      </c>
      <c r="F131" s="519">
        <f>SUM('Festival Friday'!F132+'Festival Saturday'!F132+'Festival Sunday'!F132)</f>
        <v>0</v>
      </c>
      <c r="G131" s="519">
        <f>SUM('Festival Friday'!G132+'Festival Saturday'!G132+'Festival Sunday'!G132)</f>
        <v>0</v>
      </c>
      <c r="H131" s="519">
        <f>SUM('Festival Friday'!H132+'Festival Saturday'!H132+'Festival Sunday'!H132)</f>
        <v>0</v>
      </c>
      <c r="I131" s="519">
        <f>SUM('Festival Friday'!I132+'Festival Saturday'!I132+'Festival Sunday'!I132)</f>
        <v>0</v>
      </c>
      <c r="J131" s="519">
        <f>SUM('Festival Friday'!J132+'Festival Saturday'!J132+'Festival Sunday'!J132)</f>
        <v>0</v>
      </c>
      <c r="K131" s="972">
        <f>SUM('Festival Friday'!K132+'Festival Saturday'!K132+'Festival Sunday'!K132)</f>
        <v>0</v>
      </c>
      <c r="L131" s="972">
        <f>SUM('Festival Friday'!L132+'Festival Saturday'!L132+'Festival Sunday'!L132)</f>
        <v>0</v>
      </c>
      <c r="M131" s="972">
        <f>SUM('Festival Friday'!M132+'Festival Saturday'!M132+'Festival Sunday'!M132)</f>
        <v>0</v>
      </c>
      <c r="N131" s="972">
        <f>SUM('Festival Friday'!N132+'Festival Saturday'!N132+'Festival Sunday'!N132)</f>
        <v>0</v>
      </c>
      <c r="O131" s="972">
        <f>SUM('Festival Friday'!O132+'Festival Saturday'!O132+'Festival Sunday'!O132)</f>
        <v>0</v>
      </c>
      <c r="P131" s="972">
        <f>SUM('Festival Friday'!P132+'Festival Saturday'!P132+'Festival Sunday'!P132)</f>
        <v>0</v>
      </c>
      <c r="Q131" s="539">
        <f t="shared" si="18"/>
        <v>0</v>
      </c>
      <c r="R131" s="169"/>
      <c r="S131" s="329"/>
      <c r="T131" s="329"/>
    </row>
    <row r="132" spans="1:20" s="170" customFormat="1" ht="18" hidden="1" customHeight="1" x14ac:dyDescent="0.2">
      <c r="A132" s="202"/>
      <c r="B132" s="184" t="s">
        <v>209</v>
      </c>
      <c r="C132" s="123"/>
      <c r="D132" s="362"/>
      <c r="E132" s="519">
        <f>SUM('Festival Friday'!E133+'Festival Saturday'!E133+'Festival Sunday'!E133)</f>
        <v>0</v>
      </c>
      <c r="F132" s="519">
        <f>SUM('Festival Friday'!F133+'Festival Saturday'!F133+'Festival Sunday'!F133)</f>
        <v>0</v>
      </c>
      <c r="G132" s="519">
        <f>SUM('Festival Friday'!G133+'Festival Saturday'!G133+'Festival Sunday'!G133)</f>
        <v>0</v>
      </c>
      <c r="H132" s="519">
        <f>SUM('Festival Friday'!H133+'Festival Saturday'!H133+'Festival Sunday'!H133)</f>
        <v>0</v>
      </c>
      <c r="I132" s="519">
        <f>SUM('Festival Friday'!I133+'Festival Saturday'!I133+'Festival Sunday'!I133)</f>
        <v>0</v>
      </c>
      <c r="J132" s="519">
        <f>SUM('Festival Friday'!J133+'Festival Saturday'!J133+'Festival Sunday'!J133)</f>
        <v>0</v>
      </c>
      <c r="K132" s="972">
        <f>SUM('Festival Friday'!K133+'Festival Saturday'!K133+'Festival Sunday'!K133)</f>
        <v>0</v>
      </c>
      <c r="L132" s="972">
        <f>SUM('Festival Friday'!L133+'Festival Saturday'!L133+'Festival Sunday'!L133)</f>
        <v>0</v>
      </c>
      <c r="M132" s="972">
        <f>SUM('Festival Friday'!M133+'Festival Saturday'!M133+'Festival Sunday'!M133)</f>
        <v>0</v>
      </c>
      <c r="N132" s="972">
        <f>SUM('Festival Friday'!N133+'Festival Saturday'!N133+'Festival Sunday'!N133)</f>
        <v>0</v>
      </c>
      <c r="O132" s="972">
        <f>SUM('Festival Friday'!O133+'Festival Saturday'!O133+'Festival Sunday'!O133)</f>
        <v>0</v>
      </c>
      <c r="P132" s="972">
        <f>SUM('Festival Friday'!P133+'Festival Saturday'!P133+'Festival Sunday'!P133)</f>
        <v>0</v>
      </c>
      <c r="Q132" s="539">
        <f t="shared" si="18"/>
        <v>0</v>
      </c>
      <c r="R132" s="169"/>
      <c r="S132" s="329"/>
      <c r="T132" s="329"/>
    </row>
    <row r="133" spans="1:20" s="170" customFormat="1" ht="18" hidden="1" customHeight="1" x14ac:dyDescent="0.2">
      <c r="A133" s="202"/>
      <c r="B133" s="184" t="s">
        <v>156</v>
      </c>
      <c r="C133" s="123"/>
      <c r="D133" s="362">
        <v>1.25</v>
      </c>
      <c r="E133" s="519">
        <f>SUM('Festival Friday'!E134+'Festival Saturday'!E134+'Festival Sunday'!E134)</f>
        <v>0</v>
      </c>
      <c r="F133" s="519">
        <f>SUM('Festival Friday'!F134+'Festival Saturday'!F134+'Festival Sunday'!F134)</f>
        <v>0</v>
      </c>
      <c r="G133" s="519">
        <f>SUM('Festival Friday'!G134+'Festival Saturday'!G134+'Festival Sunday'!G134)</f>
        <v>0</v>
      </c>
      <c r="H133" s="519">
        <f>SUM('Festival Friday'!H134+'Festival Saturday'!H134+'Festival Sunday'!H134)</f>
        <v>0</v>
      </c>
      <c r="I133" s="519">
        <f>SUM('Festival Friday'!I134+'Festival Saturday'!I134+'Festival Sunday'!I134)</f>
        <v>0</v>
      </c>
      <c r="J133" s="519">
        <f>SUM('Festival Friday'!J134+'Festival Saturday'!J134+'Festival Sunday'!J134)</f>
        <v>0</v>
      </c>
      <c r="K133" s="972">
        <f>SUM('Festival Friday'!K134+'Festival Saturday'!K134+'Festival Sunday'!K134)</f>
        <v>0</v>
      </c>
      <c r="L133" s="972">
        <f>SUM('Festival Friday'!L134+'Festival Saturday'!L134+'Festival Sunday'!L134)</f>
        <v>0</v>
      </c>
      <c r="M133" s="972">
        <f>SUM('Festival Friday'!M134+'Festival Saturday'!M134+'Festival Sunday'!M134)</f>
        <v>0</v>
      </c>
      <c r="N133" s="972">
        <f>SUM('Festival Friday'!N134+'Festival Saturday'!N134+'Festival Sunday'!N134)</f>
        <v>0</v>
      </c>
      <c r="O133" s="972">
        <f>SUM('Festival Friday'!O134+'Festival Saturday'!O134+'Festival Sunday'!O134)</f>
        <v>0</v>
      </c>
      <c r="P133" s="972">
        <f>SUM('Festival Friday'!P134+'Festival Saturday'!P134+'Festival Sunday'!P134)</f>
        <v>0</v>
      </c>
      <c r="Q133" s="539">
        <f t="shared" si="18"/>
        <v>0</v>
      </c>
      <c r="R133" s="169"/>
      <c r="S133" s="329"/>
      <c r="T133" s="329"/>
    </row>
    <row r="134" spans="1:20" s="170" customFormat="1" ht="18" hidden="1" customHeight="1" x14ac:dyDescent="0.2">
      <c r="A134" s="202"/>
      <c r="B134" s="184" t="s">
        <v>210</v>
      </c>
      <c r="C134" s="123"/>
      <c r="D134" s="362"/>
      <c r="E134" s="519">
        <f>SUM('Festival Friday'!E135+'Festival Saturday'!E135+'Festival Sunday'!E135)</f>
        <v>0</v>
      </c>
      <c r="F134" s="519">
        <f>SUM('Festival Friday'!F135+'Festival Saturday'!F135+'Festival Sunday'!F135)</f>
        <v>0</v>
      </c>
      <c r="G134" s="519">
        <f>SUM('Festival Friday'!G135+'Festival Saturday'!G135+'Festival Sunday'!G135)</f>
        <v>0</v>
      </c>
      <c r="H134" s="519">
        <f>SUM('Festival Friday'!H135+'Festival Saturday'!H135+'Festival Sunday'!H135)</f>
        <v>0</v>
      </c>
      <c r="I134" s="519">
        <f>SUM('Festival Friday'!I135+'Festival Saturday'!I135+'Festival Sunday'!I135)</f>
        <v>0</v>
      </c>
      <c r="J134" s="519">
        <f>SUM('Festival Friday'!J135+'Festival Saturday'!J135+'Festival Sunday'!J135)</f>
        <v>0</v>
      </c>
      <c r="K134" s="972">
        <f>SUM('Festival Friday'!K135+'Festival Saturday'!K135+'Festival Sunday'!K135)</f>
        <v>0</v>
      </c>
      <c r="L134" s="972">
        <f>SUM('Festival Friday'!L135+'Festival Saturday'!L135+'Festival Sunday'!L135)</f>
        <v>0</v>
      </c>
      <c r="M134" s="972">
        <f>SUM('Festival Friday'!M135+'Festival Saturday'!M135+'Festival Sunday'!M135)</f>
        <v>0</v>
      </c>
      <c r="N134" s="972">
        <f>SUM('Festival Friday'!N135+'Festival Saturday'!N135+'Festival Sunday'!N135)</f>
        <v>0</v>
      </c>
      <c r="O134" s="972">
        <f>SUM('Festival Friday'!O135+'Festival Saturday'!O135+'Festival Sunday'!O135)</f>
        <v>0</v>
      </c>
      <c r="P134" s="972">
        <f>SUM('Festival Friday'!P135+'Festival Saturday'!P135+'Festival Sunday'!P135)</f>
        <v>0</v>
      </c>
      <c r="Q134" s="539">
        <f t="shared" si="18"/>
        <v>0</v>
      </c>
      <c r="R134" s="169"/>
      <c r="S134" s="329"/>
      <c r="T134" s="329"/>
    </row>
    <row r="135" spans="1:20" s="170" customFormat="1" ht="18" hidden="1" customHeight="1" x14ac:dyDescent="0.2">
      <c r="A135" s="202"/>
      <c r="B135" s="184" t="s">
        <v>211</v>
      </c>
      <c r="C135" s="123"/>
      <c r="D135" s="362"/>
      <c r="E135" s="544"/>
      <c r="F135" s="528"/>
      <c r="G135" s="553"/>
      <c r="H135" s="554"/>
      <c r="I135" s="555"/>
      <c r="J135" s="556"/>
      <c r="K135" s="548">
        <f>E135*D135</f>
        <v>0</v>
      </c>
      <c r="L135" s="536">
        <f>F135*D135</f>
        <v>0</v>
      </c>
      <c r="M135" s="549">
        <f>G135*D135</f>
        <v>0</v>
      </c>
      <c r="N135" s="550">
        <f>H135*D135</f>
        <v>0</v>
      </c>
      <c r="O135" s="551">
        <f>I135*D135</f>
        <v>0</v>
      </c>
      <c r="P135" s="516"/>
      <c r="Q135" s="539">
        <f t="shared" si="18"/>
        <v>0</v>
      </c>
      <c r="R135" s="169"/>
      <c r="S135" s="329"/>
      <c r="T135" s="329"/>
    </row>
    <row r="136" spans="1:20" s="170" customFormat="1" ht="18" hidden="1" customHeight="1" x14ac:dyDescent="0.2">
      <c r="A136" s="202"/>
      <c r="B136" s="184" t="s">
        <v>212</v>
      </c>
      <c r="C136" s="123"/>
      <c r="D136" s="362"/>
      <c r="E136" s="544"/>
      <c r="F136" s="528"/>
      <c r="G136" s="553"/>
      <c r="H136" s="554"/>
      <c r="I136" s="555"/>
      <c r="J136" s="556"/>
      <c r="K136" s="548">
        <f>E136*D136</f>
        <v>0</v>
      </c>
      <c r="L136" s="536">
        <f>F136*D136</f>
        <v>0</v>
      </c>
      <c r="M136" s="549">
        <f>G136*D136</f>
        <v>0</v>
      </c>
      <c r="N136" s="550">
        <f>H136*D136</f>
        <v>0</v>
      </c>
      <c r="O136" s="551">
        <f>I136*D136</f>
        <v>0</v>
      </c>
      <c r="P136" s="516"/>
      <c r="Q136" s="539">
        <f t="shared" si="18"/>
        <v>0</v>
      </c>
      <c r="R136" s="169"/>
      <c r="S136" s="329"/>
      <c r="T136" s="329"/>
    </row>
    <row r="137" spans="1:20" s="170" customFormat="1" ht="18" hidden="1" customHeight="1" x14ac:dyDescent="0.2">
      <c r="A137" s="202"/>
      <c r="B137" s="184" t="s">
        <v>345</v>
      </c>
      <c r="C137" s="123"/>
      <c r="D137" s="362"/>
      <c r="E137" s="544"/>
      <c r="F137" s="528"/>
      <c r="G137" s="553"/>
      <c r="H137" s="554"/>
      <c r="I137" s="555"/>
      <c r="J137" s="556"/>
      <c r="K137" s="548">
        <f>E137*D137</f>
        <v>0</v>
      </c>
      <c r="L137" s="536">
        <f>F137*D137</f>
        <v>0</v>
      </c>
      <c r="M137" s="549">
        <f>G137*D137</f>
        <v>0</v>
      </c>
      <c r="N137" s="550">
        <f>H137*D137</f>
        <v>0</v>
      </c>
      <c r="O137" s="551">
        <f>I137*D137</f>
        <v>0</v>
      </c>
      <c r="P137" s="516"/>
      <c r="Q137" s="539">
        <f t="shared" si="18"/>
        <v>0</v>
      </c>
      <c r="R137" s="169"/>
      <c r="S137" s="329"/>
      <c r="T137" s="329"/>
    </row>
    <row r="138" spans="1:20" ht="18" customHeight="1" x14ac:dyDescent="0.25">
      <c r="A138" s="214"/>
      <c r="B138" s="139" t="s">
        <v>241</v>
      </c>
      <c r="C138" s="215"/>
      <c r="D138" s="215"/>
      <c r="E138" s="215"/>
      <c r="F138" s="215"/>
      <c r="G138" s="524"/>
      <c r="H138" s="524"/>
      <c r="I138" s="524"/>
      <c r="J138" s="524"/>
      <c r="K138" s="516"/>
      <c r="L138" s="516"/>
      <c r="M138" s="517"/>
      <c r="N138" s="516"/>
      <c r="O138" s="571"/>
      <c r="P138" s="572"/>
      <c r="Q138" s="570"/>
      <c r="R138" s="79"/>
      <c r="S138" s="154"/>
      <c r="T138" s="154"/>
    </row>
    <row r="139" spans="1:20" s="170" customFormat="1" ht="18" hidden="1" customHeight="1" x14ac:dyDescent="0.2">
      <c r="A139" s="202" t="s">
        <v>213</v>
      </c>
      <c r="B139" s="184" t="s">
        <v>214</v>
      </c>
      <c r="C139" s="123"/>
      <c r="D139" s="362"/>
      <c r="E139" s="544"/>
      <c r="F139" s="528"/>
      <c r="G139" s="553"/>
      <c r="H139" s="554"/>
      <c r="I139" s="555"/>
      <c r="J139" s="556"/>
      <c r="K139" s="548">
        <f t="shared" ref="K139:K144" si="19">E139*D139</f>
        <v>0</v>
      </c>
      <c r="L139" s="536">
        <f t="shared" ref="L139:L144" si="20">F139*D139</f>
        <v>0</v>
      </c>
      <c r="M139" s="549">
        <f t="shared" ref="M139:M144" si="21">G139*D139</f>
        <v>0</v>
      </c>
      <c r="N139" s="550">
        <f t="shared" ref="N139:N144" si="22">H139*D139</f>
        <v>0</v>
      </c>
      <c r="O139" s="551">
        <f t="shared" ref="O139:O144" si="23">I139*D139</f>
        <v>0</v>
      </c>
      <c r="P139" s="516"/>
      <c r="Q139" s="539">
        <f t="shared" ref="Q139:Q157" si="24">SUM(K139:P139)</f>
        <v>0</v>
      </c>
      <c r="R139" s="169"/>
      <c r="S139" s="329"/>
      <c r="T139" s="329"/>
    </row>
    <row r="140" spans="1:20" s="170" customFormat="1" ht="18" hidden="1" customHeight="1" x14ac:dyDescent="0.2">
      <c r="A140" s="202" t="s">
        <v>213</v>
      </c>
      <c r="B140" s="184" t="s">
        <v>215</v>
      </c>
      <c r="C140" s="123"/>
      <c r="D140" s="362"/>
      <c r="E140" s="544"/>
      <c r="F140" s="528"/>
      <c r="G140" s="553"/>
      <c r="H140" s="554"/>
      <c r="I140" s="555"/>
      <c r="J140" s="556"/>
      <c r="K140" s="548">
        <f t="shared" si="19"/>
        <v>0</v>
      </c>
      <c r="L140" s="536">
        <f t="shared" si="20"/>
        <v>0</v>
      </c>
      <c r="M140" s="549">
        <f t="shared" si="21"/>
        <v>0</v>
      </c>
      <c r="N140" s="550">
        <f t="shared" si="22"/>
        <v>0</v>
      </c>
      <c r="O140" s="551">
        <f t="shared" si="23"/>
        <v>0</v>
      </c>
      <c r="P140" s="516"/>
      <c r="Q140" s="539">
        <f t="shared" si="24"/>
        <v>0</v>
      </c>
      <c r="R140" s="169"/>
      <c r="S140" s="329"/>
      <c r="T140" s="329"/>
    </row>
    <row r="141" spans="1:20" s="170" customFormat="1" ht="18" hidden="1" customHeight="1" x14ac:dyDescent="0.2">
      <c r="A141" s="202" t="s">
        <v>213</v>
      </c>
      <c r="B141" s="184" t="s">
        <v>216</v>
      </c>
      <c r="C141" s="123"/>
      <c r="D141" s="362"/>
      <c r="E141" s="544"/>
      <c r="F141" s="528"/>
      <c r="G141" s="553"/>
      <c r="H141" s="554"/>
      <c r="I141" s="555"/>
      <c r="J141" s="556"/>
      <c r="K141" s="548">
        <f t="shared" si="19"/>
        <v>0</v>
      </c>
      <c r="L141" s="536">
        <f t="shared" si="20"/>
        <v>0</v>
      </c>
      <c r="M141" s="549">
        <f t="shared" si="21"/>
        <v>0</v>
      </c>
      <c r="N141" s="550">
        <f t="shared" si="22"/>
        <v>0</v>
      </c>
      <c r="O141" s="551">
        <f t="shared" si="23"/>
        <v>0</v>
      </c>
      <c r="P141" s="516"/>
      <c r="Q141" s="539">
        <f t="shared" si="24"/>
        <v>0</v>
      </c>
      <c r="R141" s="169"/>
      <c r="S141" s="329"/>
      <c r="T141" s="329"/>
    </row>
    <row r="142" spans="1:20" s="170" customFormat="1" ht="18" hidden="1" customHeight="1" x14ac:dyDescent="0.2">
      <c r="A142" s="202" t="s">
        <v>213</v>
      </c>
      <c r="B142" s="184" t="s">
        <v>217</v>
      </c>
      <c r="C142" s="123"/>
      <c r="D142" s="362"/>
      <c r="E142" s="544"/>
      <c r="F142" s="528"/>
      <c r="G142" s="553"/>
      <c r="H142" s="554"/>
      <c r="I142" s="555"/>
      <c r="J142" s="556"/>
      <c r="K142" s="548">
        <f t="shared" si="19"/>
        <v>0</v>
      </c>
      <c r="L142" s="536">
        <f t="shared" si="20"/>
        <v>0</v>
      </c>
      <c r="M142" s="549">
        <f t="shared" si="21"/>
        <v>0</v>
      </c>
      <c r="N142" s="550">
        <f t="shared" si="22"/>
        <v>0</v>
      </c>
      <c r="O142" s="551">
        <f t="shared" si="23"/>
        <v>0</v>
      </c>
      <c r="P142" s="516"/>
      <c r="Q142" s="539">
        <f t="shared" si="24"/>
        <v>0</v>
      </c>
      <c r="R142" s="169"/>
      <c r="S142" s="329"/>
      <c r="T142" s="329"/>
    </row>
    <row r="143" spans="1:20" s="170" customFormat="1" ht="18" hidden="1" customHeight="1" x14ac:dyDescent="0.2">
      <c r="A143" s="202" t="s">
        <v>213</v>
      </c>
      <c r="B143" s="184" t="s">
        <v>218</v>
      </c>
      <c r="C143" s="123"/>
      <c r="D143" s="362"/>
      <c r="E143" s="544"/>
      <c r="F143" s="528"/>
      <c r="G143" s="553"/>
      <c r="H143" s="554"/>
      <c r="I143" s="555"/>
      <c r="J143" s="556"/>
      <c r="K143" s="548">
        <f t="shared" si="19"/>
        <v>0</v>
      </c>
      <c r="L143" s="536">
        <f t="shared" si="20"/>
        <v>0</v>
      </c>
      <c r="M143" s="549">
        <f t="shared" si="21"/>
        <v>0</v>
      </c>
      <c r="N143" s="550">
        <f t="shared" si="22"/>
        <v>0</v>
      </c>
      <c r="O143" s="551">
        <f t="shared" si="23"/>
        <v>0</v>
      </c>
      <c r="P143" s="516"/>
      <c r="Q143" s="539">
        <f t="shared" si="24"/>
        <v>0</v>
      </c>
      <c r="R143" s="169"/>
      <c r="S143" s="329"/>
      <c r="T143" s="329"/>
    </row>
    <row r="144" spans="1:20" s="170" customFormat="1" ht="18" hidden="1" customHeight="1" x14ac:dyDescent="0.2">
      <c r="A144" s="202" t="s">
        <v>213</v>
      </c>
      <c r="B144" s="184" t="s">
        <v>219</v>
      </c>
      <c r="C144" s="123"/>
      <c r="D144" s="362"/>
      <c r="E144" s="544"/>
      <c r="F144" s="528"/>
      <c r="G144" s="553"/>
      <c r="H144" s="554"/>
      <c r="I144" s="555"/>
      <c r="J144" s="556"/>
      <c r="K144" s="548">
        <f t="shared" si="19"/>
        <v>0</v>
      </c>
      <c r="L144" s="536">
        <f t="shared" si="20"/>
        <v>0</v>
      </c>
      <c r="M144" s="549">
        <f t="shared" si="21"/>
        <v>0</v>
      </c>
      <c r="N144" s="550">
        <f t="shared" si="22"/>
        <v>0</v>
      </c>
      <c r="O144" s="551">
        <f t="shared" si="23"/>
        <v>0</v>
      </c>
      <c r="P144" s="516"/>
      <c r="Q144" s="539">
        <f t="shared" si="24"/>
        <v>0</v>
      </c>
      <c r="R144" s="169"/>
      <c r="S144" s="329"/>
      <c r="T144" s="329"/>
    </row>
    <row r="145" spans="1:31" s="170" customFormat="1" ht="18" customHeight="1" x14ac:dyDescent="0.2">
      <c r="A145" s="202" t="s">
        <v>52</v>
      </c>
      <c r="B145" s="184" t="s">
        <v>346</v>
      </c>
      <c r="C145" s="123"/>
      <c r="D145" s="362"/>
      <c r="E145" s="519">
        <f>SUM('Festival Friday'!E146+'Festival Saturday'!E146+'Festival Sunday'!E146)</f>
        <v>0</v>
      </c>
      <c r="F145" s="519">
        <f>SUM('Festival Friday'!F146+'Festival Saturday'!F146+'Festival Sunday'!F146)</f>
        <v>0</v>
      </c>
      <c r="G145" s="519">
        <f>SUM('Festival Friday'!G146+'Festival Saturday'!G146+'Festival Sunday'!G146)</f>
        <v>0</v>
      </c>
      <c r="H145" s="519">
        <f>SUM('Festival Friday'!H146+'Festival Saturday'!H146+'Festival Sunday'!H146)</f>
        <v>0</v>
      </c>
      <c r="I145" s="519">
        <f>SUM('Festival Friday'!I146+'Festival Saturday'!I146+'Festival Sunday'!I146)</f>
        <v>0</v>
      </c>
      <c r="J145" s="519">
        <f>SUM('Festival Friday'!J146+'Festival Saturday'!J146+'Festival Sunday'!J146)</f>
        <v>0</v>
      </c>
      <c r="K145" s="972">
        <f>SUM('Festival Friday'!K146+'Festival Saturday'!K146+'Festival Sunday'!K146)</f>
        <v>0</v>
      </c>
      <c r="L145" s="972">
        <f>SUM('Festival Friday'!L146+'Festival Saturday'!L146+'Festival Sunday'!L146)</f>
        <v>0</v>
      </c>
      <c r="M145" s="972">
        <f>SUM('Festival Friday'!M146+'Festival Saturday'!M146+'Festival Sunday'!M146)</f>
        <v>0</v>
      </c>
      <c r="N145" s="972">
        <f>SUM('Festival Friday'!N146+'Festival Saturday'!N146+'Festival Sunday'!N146)</f>
        <v>0</v>
      </c>
      <c r="O145" s="972">
        <f>SUM('Festival Friday'!O146+'Festival Saturday'!O146+'Festival Sunday'!O146)</f>
        <v>0</v>
      </c>
      <c r="P145" s="972">
        <f>SUM('Festival Friday'!P146+'Festival Saturday'!P146+'Festival Sunday'!P146)</f>
        <v>0</v>
      </c>
      <c r="Q145" s="539">
        <f t="shared" si="24"/>
        <v>0</v>
      </c>
      <c r="R145" s="169"/>
      <c r="S145" s="329"/>
      <c r="T145" s="329"/>
    </row>
    <row r="146" spans="1:31" s="170" customFormat="1" ht="18" customHeight="1" x14ac:dyDescent="0.2">
      <c r="A146" s="202" t="s">
        <v>220</v>
      </c>
      <c r="B146" s="184" t="s">
        <v>100</v>
      </c>
      <c r="C146" s="123"/>
      <c r="D146" s="362"/>
      <c r="E146" s="519">
        <f>SUM('Festival Friday'!E147+'Festival Saturday'!E147+'Festival Sunday'!E147)</f>
        <v>0</v>
      </c>
      <c r="F146" s="519">
        <f>SUM('Festival Friday'!F147+'Festival Saturday'!F147+'Festival Sunday'!F147)</f>
        <v>0</v>
      </c>
      <c r="G146" s="519">
        <f>SUM('Festival Friday'!G147+'Festival Saturday'!G147+'Festival Sunday'!G147)</f>
        <v>0</v>
      </c>
      <c r="H146" s="519">
        <f>SUM('Festival Friday'!H147+'Festival Saturday'!H147+'Festival Sunday'!H147)</f>
        <v>0</v>
      </c>
      <c r="I146" s="519">
        <f>SUM('Festival Friday'!I147+'Festival Saturday'!I147+'Festival Sunday'!I147)</f>
        <v>0</v>
      </c>
      <c r="J146" s="519">
        <f>SUM('Festival Friday'!J147+'Festival Saturday'!J147+'Festival Sunday'!J147)</f>
        <v>0</v>
      </c>
      <c r="K146" s="972">
        <f>SUM('Festival Friday'!K147+'Festival Saturday'!K147+'Festival Sunday'!K147)</f>
        <v>0</v>
      </c>
      <c r="L146" s="972">
        <f>SUM('Festival Friday'!L147+'Festival Saturday'!L147+'Festival Sunday'!L147)</f>
        <v>0</v>
      </c>
      <c r="M146" s="972">
        <f>SUM('Festival Friday'!M147+'Festival Saturday'!M147+'Festival Sunday'!M147)</f>
        <v>0</v>
      </c>
      <c r="N146" s="972">
        <f>SUM('Festival Friday'!N147+'Festival Saturday'!N147+'Festival Sunday'!N147)</f>
        <v>0</v>
      </c>
      <c r="O146" s="972">
        <f>SUM('Festival Friday'!O147+'Festival Saturday'!O147+'Festival Sunday'!O147)</f>
        <v>0</v>
      </c>
      <c r="P146" s="972">
        <f>SUM('Festival Friday'!P147+'Festival Saturday'!P147+'Festival Sunday'!P147)</f>
        <v>0</v>
      </c>
      <c r="Q146" s="539">
        <f t="shared" si="24"/>
        <v>0</v>
      </c>
      <c r="R146" s="169"/>
      <c r="S146" s="329"/>
      <c r="T146" s="329"/>
    </row>
    <row r="147" spans="1:31" s="170" customFormat="1" ht="18" customHeight="1" x14ac:dyDescent="0.2">
      <c r="A147" s="202" t="s">
        <v>221</v>
      </c>
      <c r="B147" s="184" t="s">
        <v>222</v>
      </c>
      <c r="C147" s="123"/>
      <c r="D147" s="362"/>
      <c r="E147" s="519">
        <f>SUM('Festival Friday'!E148+'Festival Saturday'!E148+'Festival Sunday'!E148)</f>
        <v>0</v>
      </c>
      <c r="F147" s="519">
        <f>SUM('Festival Friday'!F148+'Festival Saturday'!F148+'Festival Sunday'!F148)</f>
        <v>0</v>
      </c>
      <c r="G147" s="519">
        <f>SUM('Festival Friday'!G148+'Festival Saturday'!G148+'Festival Sunday'!G148)</f>
        <v>0</v>
      </c>
      <c r="H147" s="519">
        <f>SUM('Festival Friday'!H148+'Festival Saturday'!H148+'Festival Sunday'!H148)</f>
        <v>0</v>
      </c>
      <c r="I147" s="519">
        <f>SUM('Festival Friday'!I148+'Festival Saturday'!I148+'Festival Sunday'!I148)</f>
        <v>0</v>
      </c>
      <c r="J147" s="519">
        <f>SUM('Festival Friday'!J148+'Festival Saturday'!J148+'Festival Sunday'!J148)</f>
        <v>0</v>
      </c>
      <c r="K147" s="972">
        <f>SUM('Festival Friday'!K148+'Festival Saturday'!K148+'Festival Sunday'!K148)</f>
        <v>0</v>
      </c>
      <c r="L147" s="972">
        <f>SUM('Festival Friday'!L148+'Festival Saturday'!L148+'Festival Sunday'!L148)</f>
        <v>0</v>
      </c>
      <c r="M147" s="972">
        <f>SUM('Festival Friday'!M148+'Festival Saturday'!M148+'Festival Sunday'!M148)</f>
        <v>0</v>
      </c>
      <c r="N147" s="972">
        <f>SUM('Festival Friday'!N148+'Festival Saturday'!N148+'Festival Sunday'!N148)</f>
        <v>0</v>
      </c>
      <c r="O147" s="972">
        <f>SUM('Festival Friday'!O148+'Festival Saturday'!O148+'Festival Sunday'!O148)</f>
        <v>0</v>
      </c>
      <c r="P147" s="972">
        <f>SUM('Festival Friday'!P148+'Festival Saturday'!P148+'Festival Sunday'!P148)</f>
        <v>0</v>
      </c>
      <c r="Q147" s="539">
        <f t="shared" si="24"/>
        <v>0</v>
      </c>
      <c r="R147" s="169"/>
      <c r="S147" s="329"/>
      <c r="T147" s="329"/>
    </row>
    <row r="148" spans="1:31" s="170" customFormat="1" ht="18" hidden="1" customHeight="1" x14ac:dyDescent="0.2">
      <c r="A148" s="202" t="s">
        <v>223</v>
      </c>
      <c r="B148" s="184" t="s">
        <v>224</v>
      </c>
      <c r="C148" s="123"/>
      <c r="D148" s="362"/>
      <c r="E148" s="519">
        <f>SUM('Festival Friday'!E149+'Festival Saturday'!E149+'Festival Sunday'!E149)</f>
        <v>0</v>
      </c>
      <c r="F148" s="519">
        <f>SUM('Festival Friday'!F149+'Festival Saturday'!F149+'Festival Sunday'!F149)</f>
        <v>0</v>
      </c>
      <c r="G148" s="519">
        <f>SUM('Festival Friday'!G149+'Festival Saturday'!G149+'Festival Sunday'!G149)</f>
        <v>0</v>
      </c>
      <c r="H148" s="519">
        <f>SUM('Festival Friday'!H149+'Festival Saturday'!H149+'Festival Sunday'!H149)</f>
        <v>0</v>
      </c>
      <c r="I148" s="519">
        <f>SUM('Festival Friday'!I149+'Festival Saturday'!I149+'Festival Sunday'!I149)</f>
        <v>0</v>
      </c>
      <c r="J148" s="519">
        <f>SUM('Festival Friday'!J149+'Festival Saturday'!J149+'Festival Sunday'!J149)</f>
        <v>0</v>
      </c>
      <c r="K148" s="972">
        <f>SUM('Festival Friday'!K149+'Festival Saturday'!K149+'Festival Sunday'!K149)</f>
        <v>0</v>
      </c>
      <c r="L148" s="972">
        <f>SUM('Festival Friday'!L149+'Festival Saturday'!L149+'Festival Sunday'!L149)</f>
        <v>0</v>
      </c>
      <c r="M148" s="972">
        <f>SUM('Festival Friday'!M149+'Festival Saturday'!M149+'Festival Sunday'!M149)</f>
        <v>0</v>
      </c>
      <c r="N148" s="972">
        <f>SUM('Festival Friday'!N149+'Festival Saturday'!N149+'Festival Sunday'!N149)</f>
        <v>0</v>
      </c>
      <c r="O148" s="972">
        <f>SUM('Festival Friday'!O149+'Festival Saturday'!O149+'Festival Sunday'!O149)</f>
        <v>0</v>
      </c>
      <c r="P148" s="972">
        <f>SUM('Festival Friday'!P149+'Festival Saturday'!P149+'Festival Sunday'!P149)</f>
        <v>0</v>
      </c>
      <c r="Q148" s="539">
        <f t="shared" si="24"/>
        <v>0</v>
      </c>
      <c r="R148" s="169"/>
      <c r="S148" s="329"/>
      <c r="T148" s="329"/>
    </row>
    <row r="149" spans="1:31" s="170" customFormat="1" ht="18" hidden="1" customHeight="1" x14ac:dyDescent="0.2">
      <c r="A149" s="202"/>
      <c r="B149" s="184" t="s">
        <v>225</v>
      </c>
      <c r="C149" s="123"/>
      <c r="D149" s="362"/>
      <c r="E149" s="519">
        <f>SUM('Festival Friday'!E150+'Festival Saturday'!E150+'Festival Sunday'!E150)</f>
        <v>0</v>
      </c>
      <c r="F149" s="519">
        <f>SUM('Festival Friday'!F150+'Festival Saturday'!F150+'Festival Sunday'!F150)</f>
        <v>0</v>
      </c>
      <c r="G149" s="519">
        <f>SUM('Festival Friday'!G150+'Festival Saturday'!G150+'Festival Sunday'!G150)</f>
        <v>0</v>
      </c>
      <c r="H149" s="519">
        <f>SUM('Festival Friday'!H150+'Festival Saturday'!H150+'Festival Sunday'!H150)</f>
        <v>0</v>
      </c>
      <c r="I149" s="519">
        <f>SUM('Festival Friday'!I150+'Festival Saturday'!I150+'Festival Sunday'!I150)</f>
        <v>0</v>
      </c>
      <c r="J149" s="519">
        <f>SUM('Festival Friday'!J150+'Festival Saturday'!J150+'Festival Sunday'!J150)</f>
        <v>0</v>
      </c>
      <c r="K149" s="972">
        <f>SUM('Festival Friday'!K150+'Festival Saturday'!K150+'Festival Sunday'!K150)</f>
        <v>0</v>
      </c>
      <c r="L149" s="972">
        <f>SUM('Festival Friday'!L150+'Festival Saturday'!L150+'Festival Sunday'!L150)</f>
        <v>0</v>
      </c>
      <c r="M149" s="972">
        <f>SUM('Festival Friday'!M150+'Festival Saturday'!M150+'Festival Sunday'!M150)</f>
        <v>0</v>
      </c>
      <c r="N149" s="972">
        <f>SUM('Festival Friday'!N150+'Festival Saturday'!N150+'Festival Sunday'!N150)</f>
        <v>0</v>
      </c>
      <c r="O149" s="972">
        <f>SUM('Festival Friday'!O150+'Festival Saturday'!O150+'Festival Sunday'!O150)</f>
        <v>0</v>
      </c>
      <c r="P149" s="972">
        <f>SUM('Festival Friday'!P150+'Festival Saturday'!P150+'Festival Sunday'!P150)</f>
        <v>0</v>
      </c>
      <c r="Q149" s="539">
        <f t="shared" si="24"/>
        <v>0</v>
      </c>
      <c r="R149" s="169"/>
      <c r="S149" s="329"/>
      <c r="T149" s="329"/>
    </row>
    <row r="150" spans="1:31" ht="18" customHeight="1" x14ac:dyDescent="0.2">
      <c r="A150" s="202">
        <v>8525</v>
      </c>
      <c r="B150" s="184" t="s">
        <v>249</v>
      </c>
      <c r="C150" s="123"/>
      <c r="D150" s="362"/>
      <c r="E150" s="519">
        <f>SUM('Festival Friday'!E151+'Festival Saturday'!E151+'Festival Sunday'!E151)</f>
        <v>0</v>
      </c>
      <c r="F150" s="519">
        <f>SUM('Festival Friday'!F151+'Festival Saturday'!F151+'Festival Sunday'!F151)</f>
        <v>0</v>
      </c>
      <c r="G150" s="519">
        <f>SUM('Festival Friday'!G151+'Festival Saturday'!G151+'Festival Sunday'!G151)</f>
        <v>0</v>
      </c>
      <c r="H150" s="519">
        <f>SUM('Festival Friday'!H151+'Festival Saturday'!H151+'Festival Sunday'!H151)</f>
        <v>0</v>
      </c>
      <c r="I150" s="519">
        <f>SUM('Festival Friday'!I151+'Festival Saturday'!I151+'Festival Sunday'!I151)</f>
        <v>0</v>
      </c>
      <c r="J150" s="519">
        <f>SUM('Festival Friday'!J151+'Festival Saturday'!J151+'Festival Sunday'!J151)</f>
        <v>0</v>
      </c>
      <c r="K150" s="972">
        <f>SUM('Festival Friday'!K151+'Festival Saturday'!K151+'Festival Sunday'!K151)</f>
        <v>0</v>
      </c>
      <c r="L150" s="972">
        <f>SUM('Festival Friday'!L151+'Festival Saturday'!L151+'Festival Sunday'!L151)</f>
        <v>0</v>
      </c>
      <c r="M150" s="972">
        <f>SUM('Festival Friday'!M151+'Festival Saturday'!M151+'Festival Sunday'!M151)</f>
        <v>0</v>
      </c>
      <c r="N150" s="972">
        <f>SUM('Festival Friday'!N151+'Festival Saturday'!N151+'Festival Sunday'!N151)</f>
        <v>0</v>
      </c>
      <c r="O150" s="972">
        <f>SUM('Festival Friday'!O151+'Festival Saturday'!O151+'Festival Sunday'!O151)</f>
        <v>0</v>
      </c>
      <c r="P150" s="972">
        <f>SUM('Festival Friday'!P151+'Festival Saturday'!P151+'Festival Sunday'!P151)</f>
        <v>0</v>
      </c>
      <c r="Q150" s="539">
        <f t="shared" si="24"/>
        <v>0</v>
      </c>
      <c r="R150" s="79"/>
      <c r="S150" s="154"/>
      <c r="T150" s="154"/>
      <c r="AA150" s="124"/>
      <c r="AB150" s="124"/>
      <c r="AC150" s="124"/>
      <c r="AD150" s="124"/>
      <c r="AE150" s="124"/>
    </row>
    <row r="151" spans="1:31" ht="18" customHeight="1" x14ac:dyDescent="0.2">
      <c r="A151" s="202">
        <v>9580</v>
      </c>
      <c r="B151" s="184" t="s">
        <v>248</v>
      </c>
      <c r="C151" s="225"/>
      <c r="D151" s="429"/>
      <c r="E151" s="519">
        <f>SUM('Festival Friday'!E152+'Festival Saturday'!E152+'Festival Sunday'!E152)</f>
        <v>0</v>
      </c>
      <c r="F151" s="519">
        <f>SUM('Festival Friday'!F152+'Festival Saturday'!F152+'Festival Sunday'!F152)</f>
        <v>0</v>
      </c>
      <c r="G151" s="519">
        <f>SUM('Festival Friday'!G152+'Festival Saturday'!G152+'Festival Sunday'!G152)</f>
        <v>0</v>
      </c>
      <c r="H151" s="519">
        <f>SUM('Festival Friday'!H152+'Festival Saturday'!H152+'Festival Sunday'!H152)</f>
        <v>0</v>
      </c>
      <c r="I151" s="519">
        <f>SUM('Festival Friday'!I152+'Festival Saturday'!I152+'Festival Sunday'!I152)</f>
        <v>0</v>
      </c>
      <c r="J151" s="519">
        <f>SUM('Festival Friday'!J152+'Festival Saturday'!J152+'Festival Sunday'!J152)</f>
        <v>0</v>
      </c>
      <c r="K151" s="972">
        <f>SUM('Festival Friday'!K152+'Festival Saturday'!K152+'Festival Sunday'!K152)</f>
        <v>0</v>
      </c>
      <c r="L151" s="972">
        <f>SUM('Festival Friday'!L152+'Festival Saturday'!L152+'Festival Sunday'!L152)</f>
        <v>0</v>
      </c>
      <c r="M151" s="972">
        <f>SUM('Festival Friday'!M152+'Festival Saturday'!M152+'Festival Sunday'!M152)</f>
        <v>0</v>
      </c>
      <c r="N151" s="972">
        <f>SUM('Festival Friday'!N152+'Festival Saturday'!N152+'Festival Sunday'!N152)</f>
        <v>0</v>
      </c>
      <c r="O151" s="972">
        <f>SUM('Festival Friday'!O152+'Festival Saturday'!O152+'Festival Sunday'!O152)</f>
        <v>0</v>
      </c>
      <c r="P151" s="972">
        <f>SUM('Festival Friday'!P152+'Festival Saturday'!P152+'Festival Sunday'!P152)</f>
        <v>0</v>
      </c>
      <c r="Q151" s="539">
        <f t="shared" si="24"/>
        <v>0</v>
      </c>
      <c r="R151" s="79"/>
      <c r="S151" s="154"/>
      <c r="T151" s="154"/>
      <c r="AA151" s="124"/>
      <c r="AB151" s="124"/>
      <c r="AC151" s="124"/>
      <c r="AD151" s="124"/>
      <c r="AE151" s="124"/>
    </row>
    <row r="152" spans="1:31" ht="18" customHeight="1" x14ac:dyDescent="0.2">
      <c r="A152" s="189">
        <v>9970</v>
      </c>
      <c r="B152" s="184" t="s">
        <v>331</v>
      </c>
      <c r="C152" s="226"/>
      <c r="D152" s="391"/>
      <c r="E152" s="519">
        <f>SUM('Festival Friday'!E153+'Festival Saturday'!E153+'Festival Sunday'!E153)</f>
        <v>0</v>
      </c>
      <c r="F152" s="519">
        <f>SUM('Festival Friday'!F153+'Festival Saturday'!F153+'Festival Sunday'!F153)</f>
        <v>0</v>
      </c>
      <c r="G152" s="519">
        <f>SUM('Festival Friday'!G153+'Festival Saturday'!G153+'Festival Sunday'!G153)</f>
        <v>0</v>
      </c>
      <c r="H152" s="519">
        <f>SUM('Festival Friday'!H153+'Festival Saturday'!H153+'Festival Sunday'!H153)</f>
        <v>0</v>
      </c>
      <c r="I152" s="519">
        <f>SUM('Festival Friday'!I153+'Festival Saturday'!I153+'Festival Sunday'!I153)</f>
        <v>0</v>
      </c>
      <c r="J152" s="519">
        <f>SUM('Festival Friday'!J153+'Festival Saturday'!J153+'Festival Sunday'!J153)</f>
        <v>0</v>
      </c>
      <c r="K152" s="972">
        <f>SUM('Festival Friday'!K153+'Festival Saturday'!K153+'Festival Sunday'!K153)</f>
        <v>0</v>
      </c>
      <c r="L152" s="972">
        <f>SUM('Festival Friday'!L153+'Festival Saturday'!L153+'Festival Sunday'!L153)</f>
        <v>0</v>
      </c>
      <c r="M152" s="972">
        <f>SUM('Festival Friday'!M153+'Festival Saturday'!M153+'Festival Sunday'!M153)</f>
        <v>0</v>
      </c>
      <c r="N152" s="972">
        <f>SUM('Festival Friday'!N153+'Festival Saturday'!N153+'Festival Sunday'!N153)</f>
        <v>0</v>
      </c>
      <c r="O152" s="972">
        <f>SUM('Festival Friday'!O153+'Festival Saturday'!O153+'Festival Sunday'!O153)</f>
        <v>0</v>
      </c>
      <c r="P152" s="972">
        <f>SUM('Festival Friday'!P153+'Festival Saturday'!P153+'Festival Sunday'!P153)</f>
        <v>0</v>
      </c>
      <c r="Q152" s="539">
        <f t="shared" si="24"/>
        <v>0</v>
      </c>
      <c r="R152" s="79"/>
      <c r="S152" s="154"/>
      <c r="T152" s="154"/>
      <c r="AA152" s="124"/>
      <c r="AB152" s="265"/>
      <c r="AC152" s="124"/>
      <c r="AD152" s="124"/>
      <c r="AE152" s="124"/>
    </row>
    <row r="153" spans="1:31" s="230" customFormat="1" ht="18" customHeight="1" x14ac:dyDescent="0.2">
      <c r="A153" s="189">
        <v>9970</v>
      </c>
      <c r="B153" s="184" t="s">
        <v>332</v>
      </c>
      <c r="C153" s="226"/>
      <c r="D153" s="391"/>
      <c r="E153" s="519">
        <f>SUM('Festival Friday'!E154+'Festival Saturday'!E154+'Festival Sunday'!E154)</f>
        <v>0</v>
      </c>
      <c r="F153" s="519">
        <f>SUM('Festival Friday'!F154+'Festival Saturday'!F154+'Festival Sunday'!F154)</f>
        <v>0</v>
      </c>
      <c r="G153" s="519">
        <f>SUM('Festival Friday'!G154+'Festival Saturday'!G154+'Festival Sunday'!G154)</f>
        <v>0</v>
      </c>
      <c r="H153" s="519">
        <f>SUM('Festival Friday'!H154+'Festival Saturday'!H154+'Festival Sunday'!H154)</f>
        <v>0</v>
      </c>
      <c r="I153" s="519">
        <f>SUM('Festival Friday'!I154+'Festival Saturday'!I154+'Festival Sunday'!I154)</f>
        <v>0</v>
      </c>
      <c r="J153" s="519">
        <f>SUM('Festival Friday'!J154+'Festival Saturday'!J154+'Festival Sunday'!J154)</f>
        <v>0</v>
      </c>
      <c r="K153" s="972">
        <f>SUM('Festival Friday'!K154+'Festival Saturday'!K154+'Festival Sunday'!K154)</f>
        <v>0</v>
      </c>
      <c r="L153" s="972">
        <f>SUM('Festival Friday'!L154+'Festival Saturday'!L154+'Festival Sunday'!L154)</f>
        <v>0</v>
      </c>
      <c r="M153" s="972">
        <f>SUM('Festival Friday'!M154+'Festival Saturday'!M154+'Festival Sunday'!M154)</f>
        <v>0</v>
      </c>
      <c r="N153" s="972">
        <f>SUM('Festival Friday'!N154+'Festival Saturday'!N154+'Festival Sunday'!N154)</f>
        <v>0</v>
      </c>
      <c r="O153" s="972">
        <f>SUM('Festival Friday'!O154+'Festival Saturday'!O154+'Festival Sunday'!O154)</f>
        <v>0</v>
      </c>
      <c r="P153" s="972">
        <f>SUM('Festival Friday'!P154+'Festival Saturday'!P154+'Festival Sunday'!P154)</f>
        <v>0</v>
      </c>
      <c r="Q153" s="539">
        <f t="shared" si="24"/>
        <v>0</v>
      </c>
      <c r="S153" s="432"/>
      <c r="T153" s="432"/>
      <c r="AA153" s="576"/>
      <c r="AB153" s="265"/>
      <c r="AC153" s="576"/>
      <c r="AD153" s="576"/>
      <c r="AE153" s="576"/>
    </row>
    <row r="154" spans="1:31" s="230" customFormat="1" ht="18" customHeight="1" x14ac:dyDescent="0.2">
      <c r="A154" s="189">
        <v>9970</v>
      </c>
      <c r="B154" s="184" t="s">
        <v>333</v>
      </c>
      <c r="C154" s="226"/>
      <c r="D154" s="391"/>
      <c r="E154" s="519">
        <f>SUM('Festival Friday'!E155+'Festival Saturday'!E155+'Festival Sunday'!E155)</f>
        <v>0</v>
      </c>
      <c r="F154" s="519">
        <f>SUM('Festival Friday'!F155+'Festival Saturday'!F155+'Festival Sunday'!F155)</f>
        <v>0</v>
      </c>
      <c r="G154" s="519">
        <f>SUM('Festival Friday'!G155+'Festival Saturday'!G155+'Festival Sunday'!G155)</f>
        <v>0</v>
      </c>
      <c r="H154" s="519">
        <f>SUM('Festival Friday'!H155+'Festival Saturday'!H155+'Festival Sunday'!H155)</f>
        <v>0</v>
      </c>
      <c r="I154" s="519">
        <f>SUM('Festival Friday'!I155+'Festival Saturday'!I155+'Festival Sunday'!I155)</f>
        <v>0</v>
      </c>
      <c r="J154" s="519">
        <f>SUM('Festival Friday'!J155+'Festival Saturday'!J155+'Festival Sunday'!J155)</f>
        <v>0</v>
      </c>
      <c r="K154" s="972">
        <f>SUM('Festival Friday'!K155+'Festival Saturday'!K155+'Festival Sunday'!K155)</f>
        <v>0</v>
      </c>
      <c r="L154" s="972">
        <f>SUM('Festival Friday'!L155+'Festival Saturday'!L155+'Festival Sunday'!L155)</f>
        <v>0</v>
      </c>
      <c r="M154" s="972">
        <f>SUM('Festival Friday'!M155+'Festival Saturday'!M155+'Festival Sunday'!M155)</f>
        <v>0</v>
      </c>
      <c r="N154" s="972">
        <f>SUM('Festival Friday'!N155+'Festival Saturday'!N155+'Festival Sunday'!N155)</f>
        <v>0</v>
      </c>
      <c r="O154" s="972">
        <f>SUM('Festival Friday'!O155+'Festival Saturday'!O155+'Festival Sunday'!O155)</f>
        <v>0</v>
      </c>
      <c r="P154" s="972">
        <f>SUM('Festival Friday'!P155+'Festival Saturday'!P155+'Festival Sunday'!P155)</f>
        <v>0</v>
      </c>
      <c r="Q154" s="539">
        <f t="shared" si="24"/>
        <v>0</v>
      </c>
      <c r="S154" s="432"/>
      <c r="T154" s="432"/>
      <c r="AA154" s="576"/>
      <c r="AB154" s="265"/>
      <c r="AC154" s="576"/>
      <c r="AD154" s="576"/>
      <c r="AE154" s="576"/>
    </row>
    <row r="155" spans="1:31" s="230" customFormat="1" ht="18" customHeight="1" x14ac:dyDescent="0.2">
      <c r="A155" s="189">
        <v>9970</v>
      </c>
      <c r="B155" s="184" t="s">
        <v>334</v>
      </c>
      <c r="C155" s="231"/>
      <c r="D155" s="392"/>
      <c r="E155" s="519">
        <f>SUM('Festival Friday'!E156+'Festival Saturday'!E156+'Festival Sunday'!E156)</f>
        <v>0</v>
      </c>
      <c r="F155" s="519">
        <f>SUM('Festival Friday'!F156+'Festival Saturday'!F156+'Festival Sunday'!F156)</f>
        <v>0</v>
      </c>
      <c r="G155" s="519">
        <f>SUM('Festival Friday'!G156+'Festival Saturday'!G156+'Festival Sunday'!G156)</f>
        <v>0</v>
      </c>
      <c r="H155" s="519">
        <f>SUM('Festival Friday'!H156+'Festival Saturday'!H156+'Festival Sunday'!H156)</f>
        <v>0</v>
      </c>
      <c r="I155" s="519">
        <f>SUM('Festival Friday'!I156+'Festival Saturday'!I156+'Festival Sunday'!I156)</f>
        <v>0</v>
      </c>
      <c r="J155" s="519">
        <f>SUM('Festival Friday'!J156+'Festival Saturday'!J156+'Festival Sunday'!J156)</f>
        <v>0</v>
      </c>
      <c r="K155" s="972">
        <f>SUM('Festival Friday'!K156+'Festival Saturday'!K156+'Festival Sunday'!K156)</f>
        <v>0</v>
      </c>
      <c r="L155" s="972">
        <f>SUM('Festival Friday'!L156+'Festival Saturday'!L156+'Festival Sunday'!L156)</f>
        <v>0</v>
      </c>
      <c r="M155" s="972">
        <f>SUM('Festival Friday'!M156+'Festival Saturday'!M156+'Festival Sunday'!M156)</f>
        <v>0</v>
      </c>
      <c r="N155" s="972">
        <f>SUM('Festival Friday'!N156+'Festival Saturday'!N156+'Festival Sunday'!N156)</f>
        <v>0</v>
      </c>
      <c r="O155" s="972">
        <f>SUM('Festival Friday'!O156+'Festival Saturday'!O156+'Festival Sunday'!O156)</f>
        <v>0</v>
      </c>
      <c r="P155" s="972">
        <f>SUM('Festival Friday'!P156+'Festival Saturday'!P156+'Festival Sunday'!P156)</f>
        <v>0</v>
      </c>
      <c r="Q155" s="539">
        <f t="shared" si="24"/>
        <v>0</v>
      </c>
      <c r="S155" s="393" t="s">
        <v>75</v>
      </c>
      <c r="T155" s="432"/>
      <c r="AA155" s="576"/>
      <c r="AB155" s="265"/>
      <c r="AC155" s="576"/>
      <c r="AD155" s="576"/>
      <c r="AE155" s="576"/>
    </row>
    <row r="156" spans="1:31" s="230" customFormat="1" ht="18" customHeight="1" x14ac:dyDescent="0.2">
      <c r="A156" s="189">
        <v>9970</v>
      </c>
      <c r="B156" s="184" t="s">
        <v>335</v>
      </c>
      <c r="C156" s="231"/>
      <c r="D156" s="392"/>
      <c r="E156" s="519">
        <f>SUM('Festival Friday'!E157+'Festival Saturday'!E157+'Festival Sunday'!E157)</f>
        <v>0</v>
      </c>
      <c r="F156" s="519">
        <f>SUM('Festival Friday'!F157+'Festival Saturday'!F157+'Festival Sunday'!F157)</f>
        <v>0</v>
      </c>
      <c r="G156" s="519">
        <f>SUM('Festival Friday'!G157+'Festival Saturday'!G157+'Festival Sunday'!G157)</f>
        <v>0</v>
      </c>
      <c r="H156" s="519">
        <f>SUM('Festival Friday'!H157+'Festival Saturday'!H157+'Festival Sunday'!H157)</f>
        <v>0</v>
      </c>
      <c r="I156" s="519">
        <f>SUM('Festival Friday'!I157+'Festival Saturday'!I157+'Festival Sunday'!I157)</f>
        <v>0</v>
      </c>
      <c r="J156" s="519">
        <f>SUM('Festival Friday'!J157+'Festival Saturday'!J157+'Festival Sunday'!J157)</f>
        <v>0</v>
      </c>
      <c r="K156" s="972">
        <f>SUM('Festival Friday'!K157+'Festival Saturday'!K157+'Festival Sunday'!K157)</f>
        <v>0</v>
      </c>
      <c r="L156" s="972">
        <f>SUM('Festival Friday'!L157+'Festival Saturday'!L157+'Festival Sunday'!L157)</f>
        <v>0</v>
      </c>
      <c r="M156" s="972">
        <f>SUM('Festival Friday'!M157+'Festival Saturday'!M157+'Festival Sunday'!M157)</f>
        <v>0</v>
      </c>
      <c r="N156" s="972">
        <f>SUM('Festival Friday'!N157+'Festival Saturday'!N157+'Festival Sunday'!N157)</f>
        <v>0</v>
      </c>
      <c r="O156" s="972">
        <f>SUM('Festival Friday'!O157+'Festival Saturday'!O157+'Festival Sunday'!O157)</f>
        <v>0</v>
      </c>
      <c r="P156" s="972">
        <f>SUM('Festival Friday'!P157+'Festival Saturday'!P157+'Festival Sunday'!P157)</f>
        <v>0</v>
      </c>
      <c r="Q156" s="539">
        <f t="shared" si="24"/>
        <v>0</v>
      </c>
      <c r="S156" s="394">
        <f>SUM(M152:M156)</f>
        <v>0</v>
      </c>
      <c r="T156" s="432"/>
      <c r="AA156" s="576"/>
      <c r="AB156" s="265"/>
      <c r="AC156" s="576"/>
      <c r="AD156" s="576"/>
      <c r="AE156" s="576"/>
    </row>
    <row r="157" spans="1:31" s="230" customFormat="1" ht="18" customHeight="1" x14ac:dyDescent="0.2">
      <c r="A157" s="189">
        <v>9930</v>
      </c>
      <c r="B157" s="184" t="s">
        <v>40</v>
      </c>
      <c r="C157" s="231"/>
      <c r="D157" s="395">
        <v>2</v>
      </c>
      <c r="E157" s="519">
        <f>SUM('Festival Friday'!E158+'Festival Saturday'!E158+'Festival Sunday'!E158)</f>
        <v>0</v>
      </c>
      <c r="F157" s="519">
        <f>SUM('Festival Friday'!F158+'Festival Saturday'!F158+'Festival Sunday'!F158)</f>
        <v>0</v>
      </c>
      <c r="G157" s="519">
        <f>SUM('Festival Friday'!G158+'Festival Saturday'!G158+'Festival Sunday'!G158)</f>
        <v>0</v>
      </c>
      <c r="H157" s="519">
        <f>SUM('Festival Friday'!H158+'Festival Saturday'!H158+'Festival Sunday'!H158)</f>
        <v>0</v>
      </c>
      <c r="I157" s="519">
        <f>SUM('Festival Friday'!I158+'Festival Saturday'!I158+'Festival Sunday'!I158)</f>
        <v>0</v>
      </c>
      <c r="J157" s="519">
        <f>SUM('Festival Friday'!J158+'Festival Saturday'!J158+'Festival Sunday'!J158)</f>
        <v>0</v>
      </c>
      <c r="K157" s="972">
        <f>SUM('Festival Friday'!K158+'Festival Saturday'!K158+'Festival Sunday'!K158)</f>
        <v>0</v>
      </c>
      <c r="L157" s="972">
        <f>SUM('Festival Friday'!L158+'Festival Saturday'!L158+'Festival Sunday'!L158)</f>
        <v>0</v>
      </c>
      <c r="M157" s="972">
        <f>SUM('Festival Friday'!M158+'Festival Saturday'!M158+'Festival Sunday'!M158)</f>
        <v>0</v>
      </c>
      <c r="N157" s="972">
        <f>SUM('Festival Friday'!N158+'Festival Saturday'!N158+'Festival Sunday'!N158)</f>
        <v>0</v>
      </c>
      <c r="O157" s="972">
        <f>SUM('Festival Friday'!O158+'Festival Saturday'!O158+'Festival Sunday'!O158)</f>
        <v>0</v>
      </c>
      <c r="P157" s="972">
        <f>SUM('Festival Friday'!P158+'Festival Saturday'!P158+'Festival Sunday'!P158)</f>
        <v>0</v>
      </c>
      <c r="Q157" s="539">
        <f t="shared" si="24"/>
        <v>0</v>
      </c>
      <c r="S157" s="432"/>
      <c r="T157" s="432"/>
      <c r="AA157" s="576"/>
      <c r="AB157" s="576"/>
      <c r="AC157" s="576"/>
      <c r="AD157" s="576"/>
      <c r="AE157" s="576"/>
    </row>
    <row r="158" spans="1:31" ht="18" customHeight="1" x14ac:dyDescent="0.2">
      <c r="A158" s="185"/>
      <c r="B158" s="240" t="s">
        <v>87</v>
      </c>
      <c r="C158" s="497"/>
      <c r="D158" s="215"/>
      <c r="E158" s="215"/>
      <c r="F158" s="215"/>
      <c r="G158" s="524"/>
      <c r="H158" s="524"/>
      <c r="I158" s="524"/>
      <c r="J158" s="524"/>
      <c r="K158" s="525"/>
      <c r="L158" s="525"/>
      <c r="M158" s="526"/>
      <c r="N158" s="525"/>
      <c r="O158" s="580"/>
      <c r="P158" s="581"/>
      <c r="Q158" s="570"/>
      <c r="R158" s="79"/>
      <c r="S158" s="154"/>
      <c r="T158" s="154"/>
    </row>
    <row r="159" spans="1:31" ht="18" customHeight="1" x14ac:dyDescent="0.2">
      <c r="A159" s="156"/>
      <c r="B159" s="157" t="s">
        <v>84</v>
      </c>
      <c r="C159" s="152"/>
      <c r="D159" s="362">
        <v>4</v>
      </c>
      <c r="E159" s="519">
        <f>SUM('Festival Friday'!E160+'Festival Saturday'!E160+'Festival Sunday'!E160)</f>
        <v>0</v>
      </c>
      <c r="F159" s="519">
        <f>SUM('Festival Friday'!F160+'Festival Saturday'!F160+'Festival Sunday'!F160)</f>
        <v>0</v>
      </c>
      <c r="G159" s="519">
        <f>SUM('Festival Friday'!G160+'Festival Saturday'!G160+'Festival Sunday'!G160)</f>
        <v>0</v>
      </c>
      <c r="H159" s="519">
        <f>SUM('Festival Friday'!H160+'Festival Saturday'!H160+'Festival Sunday'!H160)</f>
        <v>0</v>
      </c>
      <c r="I159" s="519">
        <f>SUM('Festival Friday'!I160+'Festival Saturday'!I160+'Festival Sunday'!I160)</f>
        <v>0</v>
      </c>
      <c r="J159" s="519">
        <f>SUM('Festival Friday'!J160+'Festival Saturday'!J160+'Festival Sunday'!J160)</f>
        <v>0</v>
      </c>
      <c r="K159" s="972">
        <f>SUM('Festival Friday'!K160+'Festival Saturday'!K160+'Festival Sunday'!K160)</f>
        <v>0</v>
      </c>
      <c r="L159" s="972">
        <f>SUM('Festival Friday'!L160+'Festival Saturday'!L160+'Festival Sunday'!L160)</f>
        <v>0</v>
      </c>
      <c r="M159" s="972">
        <f>SUM('Festival Friday'!M160+'Festival Saturday'!M160+'Festival Sunday'!M160)</f>
        <v>0</v>
      </c>
      <c r="N159" s="972">
        <f>SUM('Festival Friday'!N160+'Festival Saturday'!N160+'Festival Sunday'!N160)</f>
        <v>0</v>
      </c>
      <c r="O159" s="972">
        <f>SUM('Festival Friday'!O160+'Festival Saturday'!O160+'Festival Sunday'!O160)</f>
        <v>0</v>
      </c>
      <c r="P159" s="972">
        <f>SUM('Festival Friday'!P160+'Festival Saturday'!P160+'Festival Sunday'!P160)</f>
        <v>0</v>
      </c>
      <c r="Q159" s="539">
        <f>SUM(K159:P159)</f>
        <v>0</v>
      </c>
      <c r="R159" s="79"/>
      <c r="S159" s="154"/>
      <c r="T159" s="154"/>
    </row>
    <row r="160" spans="1:31" ht="18" customHeight="1" x14ac:dyDescent="0.2">
      <c r="A160" s="242"/>
      <c r="B160" s="157" t="s">
        <v>84</v>
      </c>
      <c r="C160" s="244"/>
      <c r="D160" s="1018">
        <v>3</v>
      </c>
      <c r="E160" s="519">
        <f>SUM('Festival Friday'!E162+'Festival Saturday'!E162+'Festival Sunday'!E162)</f>
        <v>0</v>
      </c>
      <c r="F160" s="519">
        <f>SUM('Festival Friday'!F162+'Festival Saturday'!F162+'Festival Sunday'!F162)</f>
        <v>0</v>
      </c>
      <c r="G160" s="519">
        <f>SUM('Festival Friday'!G162+'Festival Saturday'!G162+'Festival Sunday'!G162)</f>
        <v>0</v>
      </c>
      <c r="H160" s="519">
        <f>SUM('Festival Friday'!H162+'Festival Saturday'!H162+'Festival Sunday'!H162)</f>
        <v>0</v>
      </c>
      <c r="I160" s="519">
        <f>SUM('Festival Friday'!I162+'Festival Saturday'!I162+'Festival Sunday'!I162)</f>
        <v>0</v>
      </c>
      <c r="J160" s="519">
        <f>SUM('Festival Friday'!J162+'Festival Saturday'!J162+'Festival Sunday'!J162)</f>
        <v>0</v>
      </c>
      <c r="K160" s="972">
        <f>SUM('Festival Friday'!K162+'Festival Saturday'!K162+'Festival Sunday'!K162)</f>
        <v>0</v>
      </c>
      <c r="L160" s="972">
        <f>SUM('Festival Friday'!L162+'Festival Saturday'!L162+'Festival Sunday'!L162)</f>
        <v>0</v>
      </c>
      <c r="M160" s="972">
        <f>SUM('Festival Friday'!M162+'Festival Saturday'!M162+'Festival Sunday'!M162)</f>
        <v>0</v>
      </c>
      <c r="N160" s="972">
        <f>SUM('Festival Friday'!N162+'Festival Saturday'!N162+'Festival Sunday'!N162)</f>
        <v>0</v>
      </c>
      <c r="O160" s="972">
        <f>SUM('Festival Friday'!O162+'Festival Saturday'!O162+'Festival Sunday'!O162)</f>
        <v>0</v>
      </c>
      <c r="P160" s="972">
        <f>SUM('Festival Friday'!P162+'Festival Saturday'!P162+'Festival Sunday'!P162)</f>
        <v>0</v>
      </c>
      <c r="Q160" s="539">
        <f>SUM(K160:P160)</f>
        <v>0</v>
      </c>
      <c r="R160" s="79"/>
      <c r="S160" s="154"/>
      <c r="T160" s="154"/>
    </row>
    <row r="161" spans="1:104" ht="18" customHeight="1" x14ac:dyDescent="0.2">
      <c r="A161" s="242"/>
      <c r="B161" s="243" t="s">
        <v>265</v>
      </c>
      <c r="C161" s="244"/>
      <c r="D161" s="266"/>
      <c r="E161" s="582"/>
      <c r="F161" s="583"/>
      <c r="G161" s="584"/>
      <c r="H161" s="585"/>
      <c r="I161" s="585"/>
      <c r="J161" s="586"/>
      <c r="K161" s="587">
        <f>SUM(K12:K159)-K145-K151</f>
        <v>0</v>
      </c>
      <c r="L161" s="587">
        <f>SUM(L12:L159)-L145-L151</f>
        <v>0</v>
      </c>
      <c r="M161" s="587">
        <f>SUM(M12:M159)-M145-M151</f>
        <v>0</v>
      </c>
      <c r="N161" s="588">
        <f>SUM(N13:N157)</f>
        <v>0</v>
      </c>
      <c r="O161" s="589">
        <f>SUM(O13:O157)</f>
        <v>0</v>
      </c>
      <c r="P161" s="589">
        <f>SUM(P13:P157)</f>
        <v>0</v>
      </c>
      <c r="Q161" s="590">
        <f>SUM(Q13:Q157)</f>
        <v>0</v>
      </c>
      <c r="R161" s="255">
        <f>SUM(K161:P161)</f>
        <v>0</v>
      </c>
      <c r="S161" s="154"/>
      <c r="T161" s="154"/>
    </row>
    <row r="162" spans="1:104" ht="18" customHeight="1" x14ac:dyDescent="0.2">
      <c r="A162" s="256"/>
      <c r="B162" s="257" t="s">
        <v>266</v>
      </c>
      <c r="C162" s="244"/>
      <c r="D162" s="258"/>
      <c r="E162" s="423"/>
      <c r="F162" s="591"/>
      <c r="G162" s="592"/>
      <c r="H162" s="593"/>
      <c r="I162" s="593"/>
      <c r="J162" s="593"/>
      <c r="K162" s="263" t="str">
        <f t="shared" ref="K162:P162" si="25">IF(K172+K171-K165&gt;0,K172+K171-K165,"")</f>
        <v/>
      </c>
      <c r="L162" s="263" t="str">
        <f t="shared" si="25"/>
        <v/>
      </c>
      <c r="M162" s="263" t="str">
        <f t="shared" si="25"/>
        <v/>
      </c>
      <c r="N162" s="263" t="str">
        <f t="shared" si="25"/>
        <v/>
      </c>
      <c r="O162" s="263" t="str">
        <f t="shared" si="25"/>
        <v/>
      </c>
      <c r="P162" s="263" t="str">
        <f t="shared" si="25"/>
        <v/>
      </c>
      <c r="Q162" s="594">
        <f>SUM(K162:P162)</f>
        <v>0</v>
      </c>
      <c r="R162" s="255"/>
      <c r="S162" s="154"/>
      <c r="T162" s="154"/>
    </row>
    <row r="163" spans="1:104" ht="18" customHeight="1" x14ac:dyDescent="0.2">
      <c r="A163" s="265"/>
      <c r="B163" s="266"/>
      <c r="C163" s="266"/>
      <c r="D163" s="266"/>
      <c r="E163" s="267"/>
      <c r="F163" s="268"/>
      <c r="G163" s="269"/>
      <c r="H163" s="270"/>
      <c r="I163" s="270"/>
      <c r="J163" s="270"/>
      <c r="K163" s="595"/>
      <c r="L163" s="596"/>
      <c r="M163" s="596"/>
      <c r="N163" s="597"/>
      <c r="O163" s="596"/>
      <c r="P163" s="596"/>
      <c r="Q163" s="598"/>
      <c r="R163" s="255"/>
      <c r="S163" s="154"/>
      <c r="T163" s="154"/>
    </row>
    <row r="164" spans="1:104" ht="18" customHeight="1" thickBot="1" x14ac:dyDescent="0.25">
      <c r="A164" s="265"/>
      <c r="B164" s="266"/>
      <c r="C164" s="266"/>
      <c r="D164" s="275"/>
      <c r="E164" s="267"/>
      <c r="F164" s="268"/>
      <c r="G164" s="269"/>
      <c r="H164" s="270"/>
      <c r="I164" s="270"/>
      <c r="J164" s="270"/>
      <c r="K164" s="595" t="s">
        <v>257</v>
      </c>
      <c r="L164" s="596" t="s">
        <v>262</v>
      </c>
      <c r="M164" s="596" t="s">
        <v>258</v>
      </c>
      <c r="N164" s="597" t="s">
        <v>259</v>
      </c>
      <c r="O164" s="596" t="s">
        <v>260</v>
      </c>
      <c r="P164" s="596" t="s">
        <v>261</v>
      </c>
      <c r="Q164" s="598" t="s">
        <v>263</v>
      </c>
      <c r="R164" s="255"/>
      <c r="S164" s="154"/>
      <c r="T164" s="154"/>
    </row>
    <row r="165" spans="1:104" ht="18" customHeight="1" thickBot="1" x14ac:dyDescent="0.3">
      <c r="A165" s="276" t="s">
        <v>41</v>
      </c>
      <c r="B165" s="277"/>
      <c r="C165" s="277"/>
      <c r="D165" s="278"/>
      <c r="E165" s="599"/>
      <c r="F165" s="280"/>
      <c r="G165" s="281"/>
      <c r="H165" s="282" t="s">
        <v>64</v>
      </c>
      <c r="I165" s="283"/>
      <c r="J165" s="283"/>
      <c r="K165" s="600">
        <f t="shared" ref="K165:P165" si="26">K161</f>
        <v>0</v>
      </c>
      <c r="L165" s="600">
        <f t="shared" si="26"/>
        <v>0</v>
      </c>
      <c r="M165" s="600">
        <f t="shared" si="26"/>
        <v>0</v>
      </c>
      <c r="N165" s="600">
        <f t="shared" si="26"/>
        <v>0</v>
      </c>
      <c r="O165" s="600">
        <f t="shared" si="26"/>
        <v>0</v>
      </c>
      <c r="P165" s="600">
        <f t="shared" si="26"/>
        <v>0</v>
      </c>
      <c r="Q165" s="601">
        <f>Q161+Q162+Q168</f>
        <v>0</v>
      </c>
      <c r="T165" s="79"/>
      <c r="U165" s="154"/>
      <c r="V165" s="154"/>
    </row>
    <row r="166" spans="1:104" ht="18" customHeight="1" x14ac:dyDescent="0.25">
      <c r="A166" s="155" t="s">
        <v>42</v>
      </c>
      <c r="B166" s="287"/>
      <c r="C166" s="287"/>
      <c r="D166" s="288"/>
      <c r="E166" s="289">
        <v>0</v>
      </c>
      <c r="F166" s="265"/>
      <c r="G166" s="290"/>
      <c r="H166" s="291" t="s">
        <v>271</v>
      </c>
      <c r="I166" s="292"/>
      <c r="J166" s="292"/>
      <c r="K166" s="972">
        <f>SUM('Festival Friday'!K167+'Festival Saturday'!K167+'Festival Sunday'!K167)</f>
        <v>0</v>
      </c>
      <c r="L166" s="972">
        <f>SUM('Festival Friday'!L167+'Festival Saturday'!L167+'Festival Sunday'!L167)</f>
        <v>0</v>
      </c>
      <c r="M166" s="972">
        <f>SUM('Festival Friday'!M167+'Festival Saturday'!M167+'Festival Sunday'!M167)</f>
        <v>0</v>
      </c>
      <c r="N166" s="972">
        <f>SUM('Festival Friday'!N167+'Festival Saturday'!N167+'Festival Sunday'!N167)</f>
        <v>0</v>
      </c>
      <c r="O166" s="972">
        <f>SUM('Festival Friday'!O167+'Festival Saturday'!O167+'Festival Sunday'!O167)</f>
        <v>0</v>
      </c>
      <c r="P166" s="972">
        <f>SUM('Festival Friday'!P167+'Festival Saturday'!P167+'Festival Sunday'!P167)</f>
        <v>0</v>
      </c>
      <c r="Q166" s="604">
        <f>SUM(K166:P166)</f>
        <v>0</v>
      </c>
      <c r="R166" s="296" t="str">
        <f>IF(Q166=(G177+G178),"","NOT BALANCED")</f>
        <v/>
      </c>
      <c r="T166" s="79"/>
      <c r="U166" s="154"/>
      <c r="V166" s="154"/>
    </row>
    <row r="167" spans="1:104" ht="18" customHeight="1" x14ac:dyDescent="0.25">
      <c r="A167" s="297" t="s">
        <v>43</v>
      </c>
      <c r="B167" s="298"/>
      <c r="C167" s="298"/>
      <c r="D167" s="288"/>
      <c r="E167" s="289">
        <v>0</v>
      </c>
      <c r="F167" s="280"/>
      <c r="G167" s="281"/>
      <c r="H167" s="291" t="s">
        <v>270</v>
      </c>
      <c r="I167" s="292"/>
      <c r="J167" s="292"/>
      <c r="K167" s="972">
        <f>SUM('Festival Friday'!K168+'Festival Saturday'!K168+'Festival Sunday'!K168)</f>
        <v>0</v>
      </c>
      <c r="L167" s="972">
        <f>SUM('Festival Friday'!L168+'Festival Saturday'!L168+'Festival Sunday'!L168)</f>
        <v>0</v>
      </c>
      <c r="M167" s="972">
        <f>SUM('Festival Friday'!M168+'Festival Saturday'!M168+'Festival Sunday'!M168)</f>
        <v>0</v>
      </c>
      <c r="N167" s="972">
        <f>SUM('Festival Friday'!N168+'Festival Saturday'!N168+'Festival Sunday'!N168)</f>
        <v>0</v>
      </c>
      <c r="O167" s="972">
        <f>SUM('Festival Friday'!O168+'Festival Saturday'!O168+'Festival Sunday'!O168)</f>
        <v>0</v>
      </c>
      <c r="P167" s="972">
        <f>SUM('Festival Friday'!P168+'Festival Saturday'!P168+'Festival Sunday'!P168)</f>
        <v>0</v>
      </c>
      <c r="Q167" s="604">
        <f>SUM(K167:P167)</f>
        <v>0</v>
      </c>
      <c r="R167" s="296" t="str">
        <f>IF(Q167=G179,"","NOT BALANCED")</f>
        <v/>
      </c>
      <c r="T167" s="79"/>
      <c r="U167" s="154"/>
      <c r="V167" s="154"/>
    </row>
    <row r="168" spans="1:104" ht="18" customHeight="1" x14ac:dyDescent="0.25">
      <c r="A168" s="297" t="s">
        <v>44</v>
      </c>
      <c r="B168" s="298"/>
      <c r="C168" s="298"/>
      <c r="D168" s="288"/>
      <c r="E168" s="289"/>
      <c r="F168" s="280"/>
      <c r="G168" s="281"/>
      <c r="H168" s="291" t="s">
        <v>86</v>
      </c>
      <c r="I168" s="292"/>
      <c r="J168" s="292"/>
      <c r="K168" s="605"/>
      <c r="L168" s="605"/>
      <c r="M168" s="605"/>
      <c r="N168" s="606"/>
      <c r="O168" s="606"/>
      <c r="P168" s="606"/>
      <c r="Q168" s="604">
        <f>G180</f>
        <v>0</v>
      </c>
      <c r="R168" s="296" t="str">
        <f>IF(Q168=G180,"","NOT BALANCED")</f>
        <v/>
      </c>
      <c r="T168" s="301"/>
      <c r="U168" s="498"/>
      <c r="V168" s="498"/>
      <c r="W168" s="302"/>
      <c r="X168" s="302"/>
      <c r="Y168" s="302"/>
      <c r="Z168" s="302"/>
      <c r="AA168" s="302"/>
      <c r="AB168" s="302"/>
      <c r="AC168" s="302"/>
      <c r="AD168" s="302"/>
      <c r="AE168" s="302"/>
      <c r="AF168" s="302"/>
      <c r="AG168" s="302"/>
      <c r="AH168" s="302"/>
      <c r="AI168" s="302"/>
      <c r="AJ168" s="302"/>
      <c r="AK168" s="302"/>
      <c r="AL168" s="302"/>
      <c r="AM168" s="302"/>
      <c r="AN168" s="302"/>
      <c r="AO168" s="302"/>
      <c r="AP168" s="302"/>
      <c r="AQ168" s="302"/>
      <c r="AR168" s="302"/>
      <c r="AS168" s="302"/>
      <c r="AT168" s="302"/>
      <c r="AU168" s="302"/>
      <c r="AV168" s="302"/>
      <c r="AW168" s="302"/>
      <c r="AX168" s="302"/>
      <c r="AY168" s="302"/>
      <c r="AZ168" s="302"/>
      <c r="BA168" s="302"/>
      <c r="BB168" s="302"/>
      <c r="BC168" s="302"/>
      <c r="BD168" s="302"/>
      <c r="BE168" s="302"/>
      <c r="BF168" s="302"/>
      <c r="BG168" s="302"/>
      <c r="BH168" s="302"/>
      <c r="BI168" s="302"/>
      <c r="BJ168" s="302"/>
      <c r="BK168" s="302"/>
      <c r="BL168" s="302"/>
      <c r="BM168" s="302"/>
      <c r="BN168" s="302"/>
      <c r="BO168" s="302"/>
      <c r="BP168" s="302"/>
      <c r="BQ168" s="302"/>
      <c r="BR168" s="302"/>
      <c r="BS168" s="302"/>
      <c r="BT168" s="302"/>
      <c r="BU168" s="302"/>
      <c r="BV168" s="302"/>
      <c r="BW168" s="302"/>
      <c r="BX168" s="302"/>
      <c r="BY168" s="302"/>
      <c r="BZ168" s="302"/>
      <c r="CA168" s="302"/>
      <c r="CB168" s="302"/>
      <c r="CC168" s="302"/>
      <c r="CD168" s="302"/>
      <c r="CE168" s="302"/>
      <c r="CF168" s="302"/>
      <c r="CG168" s="302"/>
      <c r="CH168" s="302"/>
      <c r="CI168" s="302"/>
      <c r="CJ168" s="302"/>
      <c r="CK168" s="302"/>
      <c r="CL168" s="302"/>
      <c r="CM168" s="302"/>
      <c r="CN168" s="302"/>
      <c r="CO168" s="302"/>
      <c r="CP168" s="302"/>
      <c r="CQ168" s="302"/>
      <c r="CR168" s="302"/>
      <c r="CS168" s="302"/>
      <c r="CT168" s="302"/>
      <c r="CU168" s="302"/>
      <c r="CV168" s="302"/>
      <c r="CW168" s="302"/>
      <c r="CX168" s="302"/>
      <c r="CY168" s="302"/>
      <c r="CZ168" s="302"/>
    </row>
    <row r="169" spans="1:104" ht="18" customHeight="1" x14ac:dyDescent="0.25">
      <c r="A169" s="297" t="s">
        <v>37</v>
      </c>
      <c r="B169" s="303"/>
      <c r="C169" s="298"/>
      <c r="D169" s="304"/>
      <c r="E169" s="307"/>
      <c r="F169" s="280"/>
      <c r="G169" s="281"/>
      <c r="H169" s="282" t="s">
        <v>269</v>
      </c>
      <c r="I169" s="283"/>
      <c r="J169" s="283"/>
      <c r="K169" s="972">
        <f>SUM('Festival Friday'!K170+'Festival Saturday'!K170+'Festival Sunday'!K170)</f>
        <v>0</v>
      </c>
      <c r="L169" s="972">
        <f>SUM('Festival Friday'!L170+'Festival Saturday'!L170+'Festival Sunday'!L170)</f>
        <v>0</v>
      </c>
      <c r="M169" s="972">
        <f>SUM('Festival Friday'!M170+'Festival Saturday'!M170+'Festival Sunday'!M170)</f>
        <v>0</v>
      </c>
      <c r="N169" s="972">
        <f>SUM('Festival Friday'!N170+'Festival Saturday'!N170+'Festival Sunday'!N170)</f>
        <v>0</v>
      </c>
      <c r="O169" s="972">
        <f>SUM('Festival Friday'!O170+'Festival Saturday'!O170+'Festival Sunday'!O170)</f>
        <v>0</v>
      </c>
      <c r="P169" s="972">
        <f>SUM('Festival Friday'!P170+'Festival Saturday'!P170+'Festival Sunday'!P170)</f>
        <v>0</v>
      </c>
      <c r="Q169" s="604">
        <f>SUM(K169:P169)</f>
        <v>0</v>
      </c>
      <c r="R169" s="296" t="str">
        <f>IF(Q169=(O181),"","NOT BALANCED")</f>
        <v/>
      </c>
      <c r="T169" s="301"/>
      <c r="U169" s="498"/>
      <c r="V169" s="498"/>
      <c r="W169" s="302"/>
      <c r="X169" s="302"/>
      <c r="Y169" s="302"/>
      <c r="Z169" s="302"/>
      <c r="AA169" s="302"/>
      <c r="AB169" s="302"/>
      <c r="AC169" s="302"/>
      <c r="AD169" s="302"/>
      <c r="AE169" s="302"/>
      <c r="AF169" s="302"/>
      <c r="AG169" s="302"/>
      <c r="AH169" s="302"/>
      <c r="AI169" s="302"/>
      <c r="AJ169" s="302"/>
      <c r="AK169" s="302"/>
      <c r="AL169" s="302"/>
      <c r="AM169" s="302"/>
      <c r="AN169" s="302"/>
      <c r="AO169" s="302"/>
      <c r="AP169" s="302"/>
      <c r="AQ169" s="302"/>
      <c r="AR169" s="302"/>
      <c r="AS169" s="302"/>
      <c r="AT169" s="302"/>
      <c r="AU169" s="302"/>
      <c r="AV169" s="302"/>
      <c r="AW169" s="302"/>
      <c r="AX169" s="302"/>
      <c r="AY169" s="302"/>
      <c r="AZ169" s="302"/>
      <c r="BA169" s="302"/>
      <c r="BB169" s="302"/>
      <c r="BC169" s="302"/>
      <c r="BD169" s="302"/>
      <c r="BE169" s="302"/>
      <c r="BF169" s="302"/>
      <c r="BG169" s="302"/>
      <c r="BH169" s="302"/>
      <c r="BI169" s="302"/>
      <c r="BJ169" s="302"/>
      <c r="BK169" s="302"/>
      <c r="BL169" s="302"/>
      <c r="BM169" s="302"/>
      <c r="BN169" s="302"/>
      <c r="BO169" s="302"/>
      <c r="BP169" s="302"/>
      <c r="BQ169" s="302"/>
      <c r="BR169" s="302"/>
      <c r="BS169" s="302"/>
      <c r="BT169" s="302"/>
      <c r="BU169" s="302"/>
      <c r="BV169" s="302"/>
      <c r="BW169" s="302"/>
      <c r="BX169" s="302"/>
      <c r="BY169" s="302"/>
      <c r="BZ169" s="302"/>
      <c r="CA169" s="302"/>
      <c r="CB169" s="302"/>
      <c r="CC169" s="302"/>
      <c r="CD169" s="302"/>
      <c r="CE169" s="302"/>
      <c r="CF169" s="302"/>
      <c r="CG169" s="302"/>
      <c r="CH169" s="302"/>
      <c r="CI169" s="302"/>
      <c r="CJ169" s="302"/>
      <c r="CK169" s="302"/>
      <c r="CL169" s="302"/>
      <c r="CM169" s="302"/>
      <c r="CN169" s="302"/>
      <c r="CO169" s="302"/>
      <c r="CP169" s="302"/>
      <c r="CQ169" s="302"/>
      <c r="CR169" s="302"/>
      <c r="CS169" s="302"/>
      <c r="CT169" s="302"/>
      <c r="CU169" s="302"/>
      <c r="CV169" s="302"/>
      <c r="CW169" s="302"/>
      <c r="CX169" s="302"/>
      <c r="CY169" s="302"/>
      <c r="CZ169" s="302"/>
    </row>
    <row r="170" spans="1:104" ht="18" customHeight="1" x14ac:dyDescent="0.25">
      <c r="A170" s="297" t="s">
        <v>45</v>
      </c>
      <c r="B170" s="415"/>
      <c r="C170" s="303"/>
      <c r="D170" s="418"/>
      <c r="E170" s="506">
        <v>0</v>
      </c>
      <c r="F170" s="280"/>
      <c r="G170" s="281"/>
      <c r="H170" s="282" t="s">
        <v>268</v>
      </c>
      <c r="I170" s="283"/>
      <c r="J170" s="283"/>
      <c r="K170" s="972">
        <f>SUM('Festival Friday'!K171+'Festival Saturday'!K171+'Festival Sunday'!K171)</f>
        <v>0</v>
      </c>
      <c r="L170" s="972">
        <f>SUM('Festival Friday'!L171+'Festival Saturday'!L171+'Festival Sunday'!L171)</f>
        <v>0</v>
      </c>
      <c r="M170" s="972">
        <f>SUM('Festival Friday'!M171+'Festival Saturday'!M171+'Festival Sunday'!M171)</f>
        <v>0</v>
      </c>
      <c r="N170" s="972">
        <f>SUM('Festival Friday'!N171+'Festival Saturday'!N171+'Festival Sunday'!N171)</f>
        <v>0</v>
      </c>
      <c r="O170" s="972">
        <f>SUM('Festival Friday'!O171+'Festival Saturday'!O171+'Festival Sunday'!O171)</f>
        <v>0</v>
      </c>
      <c r="P170" s="972">
        <f>SUM('Festival Friday'!P171+'Festival Saturday'!P171+'Festival Sunday'!P171)</f>
        <v>0</v>
      </c>
      <c r="Q170" s="604">
        <f>SUM(K170:P170)</f>
        <v>0</v>
      </c>
      <c r="R170" s="296"/>
      <c r="T170" s="301"/>
      <c r="U170" s="498"/>
      <c r="V170" s="498"/>
      <c r="W170" s="302"/>
      <c r="X170" s="302"/>
      <c r="Y170" s="302"/>
      <c r="Z170" s="302"/>
      <c r="AA170" s="302"/>
      <c r="AB170" s="302"/>
      <c r="AC170" s="302"/>
      <c r="AD170" s="302"/>
      <c r="AE170" s="302"/>
      <c r="AF170" s="302"/>
      <c r="AG170" s="302"/>
      <c r="AH170" s="302"/>
      <c r="AI170" s="302"/>
      <c r="AJ170" s="302"/>
      <c r="AK170" s="302"/>
      <c r="AL170" s="302"/>
      <c r="AM170" s="302"/>
      <c r="AN170" s="302"/>
      <c r="AO170" s="302"/>
      <c r="AP170" s="302"/>
      <c r="AQ170" s="302"/>
      <c r="AR170" s="302"/>
      <c r="AS170" s="302"/>
      <c r="AT170" s="302"/>
      <c r="AU170" s="302"/>
      <c r="AV170" s="302"/>
      <c r="AW170" s="302"/>
      <c r="AX170" s="302"/>
      <c r="AY170" s="302"/>
      <c r="AZ170" s="302"/>
      <c r="BA170" s="302"/>
      <c r="BB170" s="302"/>
      <c r="BC170" s="302"/>
      <c r="BD170" s="302"/>
      <c r="BE170" s="302"/>
      <c r="BF170" s="302"/>
      <c r="BG170" s="302"/>
      <c r="BH170" s="302"/>
      <c r="BI170" s="302"/>
      <c r="BJ170" s="302"/>
      <c r="BK170" s="302"/>
      <c r="BL170" s="302"/>
      <c r="BM170" s="302"/>
      <c r="BN170" s="302"/>
      <c r="BO170" s="302"/>
      <c r="BP170" s="302"/>
      <c r="BQ170" s="302"/>
      <c r="BR170" s="302"/>
      <c r="BS170" s="302"/>
      <c r="BT170" s="302"/>
      <c r="BU170" s="302"/>
      <c r="BV170" s="302"/>
      <c r="BW170" s="302"/>
      <c r="BX170" s="302"/>
      <c r="BY170" s="302"/>
      <c r="BZ170" s="302"/>
      <c r="CA170" s="302"/>
      <c r="CB170" s="302"/>
      <c r="CC170" s="302"/>
      <c r="CD170" s="302"/>
      <c r="CE170" s="302"/>
      <c r="CF170" s="302"/>
      <c r="CG170" s="302"/>
      <c r="CH170" s="302"/>
      <c r="CI170" s="302"/>
      <c r="CJ170" s="302"/>
      <c r="CK170" s="302"/>
      <c r="CL170" s="302"/>
      <c r="CM170" s="302"/>
      <c r="CN170" s="302"/>
      <c r="CO170" s="302"/>
      <c r="CP170" s="302"/>
      <c r="CQ170" s="302"/>
      <c r="CR170" s="302"/>
      <c r="CS170" s="302"/>
      <c r="CT170" s="302"/>
      <c r="CU170" s="302"/>
      <c r="CV170" s="302"/>
      <c r="CW170" s="302"/>
      <c r="CX170" s="302"/>
      <c r="CY170" s="302"/>
      <c r="CZ170" s="302"/>
    </row>
    <row r="171" spans="1:104" ht="18" customHeight="1" x14ac:dyDescent="0.25">
      <c r="A171" s="297" t="s">
        <v>341</v>
      </c>
      <c r="C171" s="287"/>
      <c r="D171" s="418"/>
      <c r="E171" s="307">
        <v>0</v>
      </c>
      <c r="F171" s="280"/>
      <c r="G171" s="281"/>
      <c r="H171" s="281" t="s">
        <v>267</v>
      </c>
      <c r="I171" s="283"/>
      <c r="J171" s="283"/>
      <c r="K171" s="600">
        <f t="shared" ref="K171:P171" si="27">SUM(K166:K170)</f>
        <v>0</v>
      </c>
      <c r="L171" s="600">
        <f t="shared" si="27"/>
        <v>0</v>
      </c>
      <c r="M171" s="600">
        <f t="shared" si="27"/>
        <v>0</v>
      </c>
      <c r="N171" s="600">
        <f t="shared" si="27"/>
        <v>0</v>
      </c>
      <c r="O171" s="600">
        <f t="shared" si="27"/>
        <v>0</v>
      </c>
      <c r="P171" s="600">
        <f t="shared" si="27"/>
        <v>0</v>
      </c>
      <c r="Q171" s="608">
        <f>SUM(K171:P171)+Q168</f>
        <v>0</v>
      </c>
      <c r="R171" s="296"/>
      <c r="T171" s="301"/>
      <c r="U171" s="498"/>
      <c r="V171" s="498"/>
      <c r="W171" s="302"/>
      <c r="X171" s="302"/>
      <c r="Y171" s="302"/>
      <c r="Z171" s="302"/>
      <c r="AA171" s="302"/>
      <c r="AB171" s="302"/>
      <c r="AC171" s="302"/>
      <c r="AD171" s="302"/>
      <c r="AE171" s="302"/>
      <c r="AF171" s="302"/>
      <c r="AG171" s="302"/>
      <c r="AH171" s="302"/>
      <c r="AI171" s="302"/>
      <c r="AJ171" s="302"/>
      <c r="AK171" s="302"/>
      <c r="AL171" s="302"/>
      <c r="AM171" s="302"/>
      <c r="AN171" s="302"/>
      <c r="AO171" s="302"/>
      <c r="AP171" s="302"/>
      <c r="AQ171" s="302"/>
      <c r="AR171" s="302"/>
      <c r="AS171" s="302"/>
      <c r="AT171" s="302"/>
      <c r="AU171" s="302"/>
      <c r="AV171" s="302"/>
      <c r="AW171" s="302"/>
      <c r="AX171" s="302"/>
      <c r="AY171" s="302"/>
      <c r="AZ171" s="302"/>
      <c r="BA171" s="302"/>
      <c r="BB171" s="302"/>
      <c r="BC171" s="302"/>
      <c r="BD171" s="302"/>
      <c r="BE171" s="302"/>
      <c r="BF171" s="302"/>
      <c r="BG171" s="302"/>
      <c r="BH171" s="302"/>
      <c r="BI171" s="302"/>
      <c r="BJ171" s="302"/>
      <c r="BK171" s="302"/>
      <c r="BL171" s="302"/>
      <c r="BM171" s="302"/>
      <c r="BN171" s="302"/>
      <c r="BO171" s="302"/>
      <c r="BP171" s="302"/>
      <c r="BQ171" s="302"/>
      <c r="BR171" s="302"/>
      <c r="BS171" s="302"/>
      <c r="BT171" s="302"/>
      <c r="BU171" s="302"/>
      <c r="BV171" s="302"/>
      <c r="BW171" s="302"/>
      <c r="BX171" s="302"/>
      <c r="BY171" s="302"/>
      <c r="BZ171" s="302"/>
      <c r="CA171" s="302"/>
      <c r="CB171" s="302"/>
      <c r="CC171" s="302"/>
      <c r="CD171" s="302"/>
      <c r="CE171" s="302"/>
      <c r="CF171" s="302"/>
      <c r="CG171" s="302"/>
      <c r="CH171" s="302"/>
      <c r="CI171" s="302"/>
      <c r="CJ171" s="302"/>
      <c r="CK171" s="302"/>
      <c r="CL171" s="302"/>
      <c r="CM171" s="302"/>
      <c r="CN171" s="302"/>
      <c r="CO171" s="302"/>
      <c r="CP171" s="302"/>
      <c r="CQ171" s="302"/>
      <c r="CR171" s="302"/>
      <c r="CS171" s="302"/>
      <c r="CT171" s="302"/>
      <c r="CU171" s="302"/>
      <c r="CV171" s="302"/>
      <c r="CW171" s="302"/>
      <c r="CX171" s="302"/>
      <c r="CY171" s="302"/>
      <c r="CZ171" s="302"/>
    </row>
    <row r="172" spans="1:104" ht="18" customHeight="1" x14ac:dyDescent="0.25">
      <c r="A172" s="297" t="s">
        <v>46</v>
      </c>
      <c r="B172" s="298"/>
      <c r="C172" s="298"/>
      <c r="D172" s="304"/>
      <c r="E172" s="307"/>
      <c r="F172" s="280"/>
      <c r="G172" s="290"/>
      <c r="H172" s="309" t="s">
        <v>88</v>
      </c>
      <c r="I172" s="310"/>
      <c r="J172" s="311"/>
      <c r="K172" s="609">
        <f t="shared" ref="K172:P172" si="28">K159</f>
        <v>0</v>
      </c>
      <c r="L172" s="609">
        <f t="shared" si="28"/>
        <v>0</v>
      </c>
      <c r="M172" s="609">
        <f t="shared" si="28"/>
        <v>0</v>
      </c>
      <c r="N172" s="609">
        <f t="shared" si="28"/>
        <v>0</v>
      </c>
      <c r="O172" s="609">
        <f t="shared" si="28"/>
        <v>0</v>
      </c>
      <c r="P172" s="609">
        <f t="shared" si="28"/>
        <v>0</v>
      </c>
      <c r="Q172" s="608">
        <f>SUM(K172:P172)</f>
        <v>0</v>
      </c>
      <c r="R172" s="296" t="str">
        <f>IF(Q172=L181,"","NOT BALANCED")</f>
        <v/>
      </c>
      <c r="T172" s="301"/>
      <c r="U172" s="498"/>
      <c r="V172" s="498"/>
      <c r="W172" s="302"/>
      <c r="X172" s="302"/>
      <c r="Y172" s="302"/>
      <c r="Z172" s="302"/>
      <c r="AA172" s="302"/>
      <c r="AB172" s="302"/>
      <c r="AC172" s="302"/>
      <c r="AD172" s="302"/>
      <c r="AE172" s="302"/>
      <c r="AF172" s="302"/>
      <c r="AG172" s="302"/>
      <c r="AH172" s="302"/>
      <c r="AI172" s="302"/>
      <c r="AJ172" s="302"/>
      <c r="AK172" s="302"/>
      <c r="AL172" s="302"/>
      <c r="AM172" s="302"/>
      <c r="AN172" s="302"/>
      <c r="AO172" s="302"/>
      <c r="AP172" s="302"/>
      <c r="AQ172" s="302"/>
      <c r="AR172" s="302"/>
      <c r="AS172" s="302"/>
      <c r="AT172" s="302"/>
      <c r="AU172" s="302"/>
      <c r="AV172" s="302"/>
      <c r="AW172" s="302"/>
      <c r="AX172" s="302"/>
      <c r="AY172" s="302"/>
      <c r="AZ172" s="302"/>
      <c r="BA172" s="302"/>
      <c r="BB172" s="302"/>
      <c r="BC172" s="302"/>
      <c r="BD172" s="302"/>
      <c r="BE172" s="302"/>
      <c r="BF172" s="302"/>
      <c r="BG172" s="302"/>
      <c r="BH172" s="302"/>
      <c r="BI172" s="302"/>
      <c r="BJ172" s="302"/>
      <c r="BK172" s="302"/>
      <c r="BL172" s="302"/>
      <c r="BM172" s="302"/>
      <c r="BN172" s="302"/>
      <c r="BO172" s="302"/>
      <c r="BP172" s="302"/>
      <c r="BQ172" s="302"/>
      <c r="BR172" s="302"/>
      <c r="BS172" s="302"/>
      <c r="BT172" s="302"/>
      <c r="BU172" s="302"/>
      <c r="BV172" s="302"/>
      <c r="BW172" s="302"/>
      <c r="BX172" s="302"/>
      <c r="BY172" s="302"/>
      <c r="BZ172" s="302"/>
      <c r="CA172" s="302"/>
      <c r="CB172" s="302"/>
      <c r="CC172" s="302"/>
      <c r="CD172" s="302"/>
      <c r="CE172" s="302"/>
      <c r="CF172" s="302"/>
      <c r="CG172" s="302"/>
      <c r="CH172" s="302"/>
      <c r="CI172" s="302"/>
      <c r="CJ172" s="302"/>
      <c r="CK172" s="302"/>
      <c r="CL172" s="302"/>
      <c r="CM172" s="302"/>
      <c r="CN172" s="302"/>
      <c r="CO172" s="302"/>
      <c r="CP172" s="302"/>
      <c r="CQ172" s="302"/>
      <c r="CR172" s="302"/>
      <c r="CS172" s="302"/>
      <c r="CT172" s="302"/>
      <c r="CU172" s="302"/>
      <c r="CV172" s="302"/>
      <c r="CW172" s="302"/>
      <c r="CX172" s="302"/>
      <c r="CY172" s="302"/>
      <c r="CZ172" s="302"/>
    </row>
    <row r="173" spans="1:104" ht="18" customHeight="1" x14ac:dyDescent="0.25">
      <c r="A173" s="297" t="s">
        <v>47</v>
      </c>
      <c r="B173" s="298"/>
      <c r="C173" s="298"/>
      <c r="D173" s="304"/>
      <c r="E173" s="307">
        <v>0</v>
      </c>
      <c r="F173" s="280"/>
      <c r="G173" s="290"/>
      <c r="H173" s="313" t="s">
        <v>67</v>
      </c>
      <c r="I173" s="314"/>
      <c r="J173" s="314"/>
      <c r="K173" s="610" t="str">
        <f t="shared" ref="K173:P173" si="29">IF(SUM(K172+K171-K165)&lt;0,K172+K171-K165,"")</f>
        <v/>
      </c>
      <c r="L173" s="610" t="str">
        <f t="shared" si="29"/>
        <v/>
      </c>
      <c r="M173" s="610" t="str">
        <f t="shared" si="29"/>
        <v/>
      </c>
      <c r="N173" s="610" t="str">
        <f t="shared" si="29"/>
        <v/>
      </c>
      <c r="O173" s="610" t="str">
        <f t="shared" si="29"/>
        <v/>
      </c>
      <c r="P173" s="610" t="str">
        <f t="shared" si="29"/>
        <v/>
      </c>
      <c r="Q173" s="608">
        <f>SUM(K173:P173)</f>
        <v>0</v>
      </c>
      <c r="T173" s="301"/>
      <c r="U173" s="498"/>
      <c r="V173" s="498"/>
      <c r="W173" s="302"/>
      <c r="X173" s="302"/>
      <c r="Y173" s="302"/>
      <c r="Z173" s="302"/>
      <c r="AA173" s="302"/>
      <c r="AB173" s="302"/>
      <c r="AC173" s="302"/>
      <c r="AD173" s="302"/>
      <c r="AE173" s="302"/>
      <c r="AF173" s="302"/>
      <c r="AG173" s="302"/>
      <c r="AH173" s="302"/>
      <c r="AI173" s="302"/>
      <c r="AJ173" s="302"/>
      <c r="AK173" s="302"/>
      <c r="AL173" s="302"/>
      <c r="AM173" s="302"/>
      <c r="AN173" s="302"/>
      <c r="AO173" s="302"/>
      <c r="AP173" s="302"/>
      <c r="AQ173" s="302"/>
      <c r="AR173" s="302"/>
      <c r="AS173" s="302"/>
      <c r="AT173" s="302"/>
      <c r="AU173" s="302"/>
      <c r="AV173" s="302"/>
      <c r="AW173" s="302"/>
      <c r="AX173" s="302"/>
      <c r="AY173" s="302"/>
      <c r="AZ173" s="302"/>
      <c r="BA173" s="302"/>
      <c r="BB173" s="302"/>
      <c r="BC173" s="302"/>
      <c r="BD173" s="302"/>
      <c r="BE173" s="302"/>
      <c r="BF173" s="302"/>
      <c r="BG173" s="302"/>
      <c r="BH173" s="302"/>
      <c r="BI173" s="302"/>
      <c r="BJ173" s="302"/>
      <c r="BK173" s="302"/>
      <c r="BL173" s="302"/>
      <c r="BM173" s="302"/>
      <c r="BN173" s="302"/>
      <c r="BO173" s="302"/>
      <c r="BP173" s="302"/>
      <c r="BQ173" s="302"/>
      <c r="BR173" s="302"/>
      <c r="BS173" s="302"/>
      <c r="BT173" s="302"/>
      <c r="BU173" s="302"/>
      <c r="BV173" s="302"/>
      <c r="BW173" s="302"/>
      <c r="BX173" s="302"/>
      <c r="BY173" s="302"/>
      <c r="BZ173" s="302"/>
      <c r="CA173" s="302"/>
      <c r="CB173" s="302"/>
      <c r="CC173" s="302"/>
      <c r="CD173" s="302"/>
      <c r="CE173" s="302"/>
      <c r="CF173" s="302"/>
      <c r="CG173" s="302"/>
      <c r="CH173" s="302"/>
      <c r="CI173" s="302"/>
      <c r="CJ173" s="302"/>
      <c r="CK173" s="302"/>
      <c r="CL173" s="302"/>
      <c r="CM173" s="302"/>
      <c r="CN173" s="302"/>
      <c r="CO173" s="302"/>
      <c r="CP173" s="302"/>
      <c r="CQ173" s="302"/>
      <c r="CR173" s="302"/>
      <c r="CS173" s="302"/>
      <c r="CT173" s="302"/>
      <c r="CU173" s="302"/>
      <c r="CV173" s="302"/>
      <c r="CW173" s="302"/>
      <c r="CX173" s="302"/>
      <c r="CY173" s="302"/>
      <c r="CZ173" s="302"/>
    </row>
    <row r="174" spans="1:104" ht="18" customHeight="1" x14ac:dyDescent="0.25">
      <c r="A174" s="315" t="s">
        <v>53</v>
      </c>
      <c r="B174" s="316"/>
      <c r="C174" s="317"/>
      <c r="D174" s="278"/>
      <c r="E174" s="423">
        <f>SUM(E170:E173)</f>
        <v>0</v>
      </c>
      <c r="F174" s="319"/>
      <c r="G174" s="290"/>
      <c r="H174" s="320"/>
      <c r="K174" s="611"/>
      <c r="L174" s="612"/>
      <c r="M174" s="613"/>
      <c r="N174" s="614"/>
      <c r="O174" s="614"/>
      <c r="P174" s="614"/>
      <c r="Q174" s="615"/>
      <c r="S174" s="322"/>
      <c r="T174" s="302"/>
      <c r="U174" s="498"/>
      <c r="V174" s="498"/>
      <c r="W174" s="302"/>
      <c r="X174" s="302"/>
      <c r="Y174" s="302"/>
      <c r="Z174" s="302"/>
      <c r="AA174" s="302"/>
      <c r="AB174" s="302"/>
      <c r="AC174" s="302"/>
      <c r="AD174" s="302"/>
      <c r="AE174" s="302"/>
      <c r="AF174" s="302"/>
      <c r="AG174" s="302"/>
      <c r="AH174" s="302"/>
      <c r="AI174" s="302"/>
      <c r="AJ174" s="302"/>
      <c r="AK174" s="302"/>
      <c r="AL174" s="302"/>
      <c r="AM174" s="302"/>
      <c r="AN174" s="302"/>
      <c r="AO174" s="302"/>
      <c r="AP174" s="302"/>
      <c r="AQ174" s="302"/>
      <c r="AR174" s="302"/>
      <c r="AS174" s="302"/>
      <c r="AT174" s="302"/>
      <c r="AU174" s="302"/>
      <c r="AV174" s="302"/>
      <c r="AW174" s="302"/>
      <c r="AX174" s="302"/>
      <c r="AY174" s="302"/>
      <c r="AZ174" s="302"/>
      <c r="BA174" s="302"/>
      <c r="BB174" s="302"/>
      <c r="BC174" s="302"/>
      <c r="BD174" s="302"/>
      <c r="BE174" s="302"/>
      <c r="BF174" s="302"/>
      <c r="BG174" s="302"/>
      <c r="BH174" s="302"/>
      <c r="BI174" s="302"/>
      <c r="BJ174" s="302"/>
      <c r="BK174" s="302"/>
      <c r="BL174" s="302"/>
      <c r="BM174" s="302"/>
      <c r="BN174" s="302"/>
      <c r="BO174" s="302"/>
      <c r="BP174" s="302"/>
      <c r="BQ174" s="302"/>
      <c r="BR174" s="302"/>
      <c r="BS174" s="302"/>
      <c r="BT174" s="302"/>
      <c r="BU174" s="302"/>
      <c r="BV174" s="302"/>
      <c r="BW174" s="302"/>
      <c r="BX174" s="302"/>
      <c r="BY174" s="302"/>
      <c r="BZ174" s="302"/>
      <c r="CA174" s="302"/>
      <c r="CB174" s="302"/>
      <c r="CC174" s="302"/>
      <c r="CD174" s="302"/>
      <c r="CE174" s="302"/>
      <c r="CF174" s="302"/>
      <c r="CG174" s="302"/>
      <c r="CH174" s="302"/>
      <c r="CI174" s="302"/>
      <c r="CJ174" s="302"/>
      <c r="CK174" s="302"/>
      <c r="CL174" s="302"/>
      <c r="CM174" s="302"/>
      <c r="CN174" s="302"/>
      <c r="CO174" s="302"/>
      <c r="CP174" s="302"/>
      <c r="CQ174" s="302"/>
      <c r="CR174" s="302"/>
      <c r="CS174" s="302"/>
      <c r="CT174" s="302"/>
      <c r="CU174" s="302"/>
      <c r="CV174" s="302"/>
      <c r="CW174" s="302"/>
      <c r="CX174" s="302"/>
      <c r="CY174" s="302"/>
      <c r="CZ174" s="302"/>
    </row>
    <row r="175" spans="1:104" ht="12.75" customHeight="1" x14ac:dyDescent="0.2">
      <c r="A175" s="323"/>
      <c r="B175" s="324"/>
      <c r="C175" s="325"/>
      <c r="D175" s="326"/>
      <c r="E175" s="319"/>
      <c r="F175" s="319"/>
      <c r="G175" s="327"/>
      <c r="H175" s="328"/>
      <c r="K175" s="616" t="s">
        <v>89</v>
      </c>
      <c r="L175" s="617"/>
      <c r="M175" s="618"/>
      <c r="N175" s="617" t="s">
        <v>90</v>
      </c>
      <c r="O175" s="619"/>
      <c r="P175" s="619"/>
      <c r="Q175" s="619"/>
      <c r="R175" s="97"/>
      <c r="U175" s="498"/>
      <c r="V175" s="498"/>
      <c r="W175" s="302"/>
      <c r="X175" s="302"/>
      <c r="Y175" s="302"/>
      <c r="Z175" s="302"/>
      <c r="AA175" s="302"/>
      <c r="AB175" s="302"/>
      <c r="AC175" s="302"/>
      <c r="AD175" s="302"/>
      <c r="AE175" s="302"/>
      <c r="AF175" s="302"/>
      <c r="AG175" s="302"/>
      <c r="AH175" s="302"/>
      <c r="AI175" s="302"/>
      <c r="AJ175" s="302"/>
      <c r="AK175" s="302"/>
      <c r="AL175" s="302"/>
      <c r="AM175" s="302"/>
      <c r="AN175" s="302"/>
      <c r="AO175" s="302"/>
      <c r="AP175" s="302"/>
      <c r="AQ175" s="302"/>
      <c r="AR175" s="302"/>
      <c r="AS175" s="302"/>
      <c r="AT175" s="302"/>
      <c r="AU175" s="302"/>
      <c r="AV175" s="302"/>
      <c r="AW175" s="302"/>
      <c r="AX175" s="302"/>
      <c r="AY175" s="302"/>
      <c r="AZ175" s="302"/>
      <c r="BA175" s="302"/>
      <c r="BB175" s="302"/>
      <c r="BC175" s="302"/>
      <c r="BD175" s="302"/>
      <c r="BE175" s="302"/>
      <c r="BF175" s="302"/>
      <c r="BG175" s="302"/>
      <c r="BH175" s="302"/>
      <c r="BI175" s="302"/>
      <c r="BJ175" s="302"/>
      <c r="BK175" s="302"/>
      <c r="BL175" s="302"/>
      <c r="BM175" s="302"/>
      <c r="BN175" s="302"/>
      <c r="BO175" s="302"/>
      <c r="BP175" s="302"/>
      <c r="BQ175" s="302"/>
      <c r="BR175" s="302"/>
      <c r="BS175" s="302"/>
      <c r="BT175" s="302"/>
      <c r="BU175" s="302"/>
      <c r="BV175" s="302"/>
      <c r="BW175" s="302"/>
      <c r="BX175" s="302"/>
      <c r="BY175" s="302"/>
      <c r="BZ175" s="302"/>
      <c r="CA175" s="302"/>
      <c r="CB175" s="302"/>
      <c r="CC175" s="302"/>
      <c r="CD175" s="302"/>
      <c r="CE175" s="302"/>
      <c r="CF175" s="302"/>
      <c r="CG175" s="302"/>
      <c r="CH175" s="302"/>
      <c r="CI175" s="302"/>
      <c r="CJ175" s="302"/>
      <c r="CK175" s="302"/>
      <c r="CL175" s="302"/>
      <c r="CM175" s="302"/>
      <c r="CN175" s="302"/>
      <c r="CO175" s="302"/>
      <c r="CP175" s="302"/>
      <c r="CQ175" s="302"/>
      <c r="CR175" s="302"/>
      <c r="CS175" s="302"/>
      <c r="CT175" s="302"/>
      <c r="CU175" s="302"/>
      <c r="CV175" s="302"/>
      <c r="CW175" s="302"/>
      <c r="CX175" s="302"/>
      <c r="CY175" s="302"/>
      <c r="CZ175" s="302"/>
    </row>
    <row r="176" spans="1:104" ht="12.75" customHeight="1" x14ac:dyDescent="0.2">
      <c r="A176" s="332"/>
      <c r="B176" s="287"/>
      <c r="C176" s="287"/>
      <c r="D176" s="333"/>
      <c r="E176" s="334"/>
      <c r="F176" s="319"/>
      <c r="G176" s="968" t="s">
        <v>139</v>
      </c>
      <c r="H176" s="621" t="s">
        <v>65</v>
      </c>
      <c r="K176" s="622" t="s">
        <v>20</v>
      </c>
      <c r="L176" s="623" t="s">
        <v>49</v>
      </c>
      <c r="M176" s="624"/>
      <c r="N176" s="622" t="s">
        <v>20</v>
      </c>
      <c r="O176" s="623" t="s">
        <v>49</v>
      </c>
      <c r="P176" s="625"/>
      <c r="Q176" s="626"/>
      <c r="R176" s="969"/>
      <c r="S176" s="170"/>
      <c r="U176" s="498"/>
      <c r="V176" s="498"/>
      <c r="W176" s="302"/>
      <c r="X176" s="302"/>
      <c r="Y176" s="302"/>
      <c r="Z176" s="302"/>
      <c r="AA176" s="302"/>
      <c r="AB176" s="302"/>
      <c r="AC176" s="302"/>
      <c r="AD176" s="302"/>
      <c r="AE176" s="302"/>
      <c r="AF176" s="302"/>
      <c r="AG176" s="302"/>
      <c r="AH176" s="302"/>
      <c r="AI176" s="302"/>
      <c r="AJ176" s="302"/>
      <c r="AK176" s="302"/>
      <c r="AL176" s="302"/>
      <c r="AM176" s="302"/>
      <c r="AN176" s="302"/>
      <c r="AO176" s="302"/>
      <c r="AP176" s="302"/>
      <c r="AQ176" s="302"/>
      <c r="AR176" s="302"/>
      <c r="AS176" s="302"/>
      <c r="AT176" s="302"/>
      <c r="AU176" s="302"/>
      <c r="AV176" s="302"/>
      <c r="AW176" s="302"/>
      <c r="AX176" s="302"/>
      <c r="AY176" s="302"/>
      <c r="AZ176" s="302"/>
      <c r="BA176" s="302"/>
      <c r="BB176" s="302"/>
      <c r="BC176" s="302"/>
      <c r="BD176" s="302"/>
      <c r="BE176" s="302"/>
      <c r="BF176" s="302"/>
      <c r="BG176" s="302"/>
      <c r="BH176" s="302"/>
      <c r="BI176" s="302"/>
      <c r="BJ176" s="302"/>
      <c r="BK176" s="302"/>
      <c r="BL176" s="302"/>
      <c r="BM176" s="302"/>
      <c r="BN176" s="302"/>
      <c r="BO176" s="302"/>
      <c r="BP176" s="302"/>
      <c r="BQ176" s="302"/>
      <c r="BR176" s="302"/>
      <c r="BS176" s="302"/>
      <c r="BT176" s="302"/>
      <c r="BU176" s="302"/>
      <c r="BV176" s="302"/>
      <c r="BW176" s="302"/>
      <c r="BX176" s="302"/>
      <c r="BY176" s="302"/>
      <c r="BZ176" s="302"/>
      <c r="CA176" s="302"/>
      <c r="CB176" s="302"/>
      <c r="CC176" s="302"/>
      <c r="CD176" s="302"/>
      <c r="CE176" s="302"/>
      <c r="CF176" s="302"/>
      <c r="CG176" s="302"/>
      <c r="CH176" s="302"/>
      <c r="CI176" s="302"/>
      <c r="CJ176" s="302"/>
      <c r="CK176" s="302"/>
      <c r="CL176" s="302"/>
      <c r="CM176" s="302"/>
      <c r="CN176" s="302"/>
      <c r="CO176" s="302"/>
      <c r="CP176" s="302"/>
      <c r="CQ176" s="302"/>
      <c r="CR176" s="302"/>
      <c r="CS176" s="302"/>
      <c r="CT176" s="302"/>
      <c r="CU176" s="302"/>
      <c r="CV176" s="302"/>
      <c r="CW176" s="302"/>
      <c r="CX176" s="302"/>
      <c r="CY176" s="302"/>
      <c r="CZ176" s="302"/>
    </row>
    <row r="177" spans="1:104" ht="12.75" customHeight="1" x14ac:dyDescent="0.2">
      <c r="A177" s="340"/>
      <c r="B177" s="287"/>
      <c r="C177" s="287"/>
      <c r="D177" s="333"/>
      <c r="E177" s="334"/>
      <c r="F177" s="341" t="s">
        <v>54</v>
      </c>
      <c r="G177" s="1099">
        <f>SUM('Festival Friday'!G178+'Festival Saturday'!G178+'Festival Sunday'!G178)</f>
        <v>0</v>
      </c>
      <c r="H177" s="1100">
        <f>SUM('Festival Friday'!H178+'Festival Saturday'!H178+'Festival Sunday'!G178)</f>
        <v>0</v>
      </c>
      <c r="K177" s="452">
        <f>'Festival Friday'!B2</f>
        <v>43168</v>
      </c>
      <c r="L177" s="972">
        <f>'Festival Friday'!Q173</f>
        <v>0</v>
      </c>
      <c r="M177" s="629"/>
      <c r="N177" s="453">
        <f>'Festival Friday'!B2</f>
        <v>43168</v>
      </c>
      <c r="O177" s="972">
        <f>'Festival Friday'!Q170</f>
        <v>0</v>
      </c>
      <c r="P177" s="631"/>
      <c r="Q177" s="632"/>
      <c r="R177" s="633"/>
      <c r="S177" s="463"/>
      <c r="U177" s="498"/>
      <c r="V177" s="498"/>
      <c r="W177" s="302"/>
      <c r="X177" s="302"/>
      <c r="Y177" s="302"/>
      <c r="Z177" s="302"/>
      <c r="AA177" s="302"/>
      <c r="AB177" s="302"/>
      <c r="AC177" s="302"/>
      <c r="AD177" s="302"/>
      <c r="AE177" s="302"/>
      <c r="AF177" s="302"/>
      <c r="AG177" s="302"/>
      <c r="AH177" s="302"/>
      <c r="AI177" s="302"/>
      <c r="AJ177" s="302"/>
      <c r="AK177" s="302"/>
      <c r="AL177" s="302"/>
      <c r="AM177" s="302"/>
      <c r="AN177" s="302"/>
      <c r="AO177" s="302"/>
      <c r="AP177" s="302"/>
      <c r="AQ177" s="302"/>
      <c r="AR177" s="302"/>
      <c r="AS177" s="302"/>
      <c r="AT177" s="302"/>
      <c r="AU177" s="302"/>
      <c r="AV177" s="302"/>
      <c r="AW177" s="302"/>
      <c r="AX177" s="302"/>
      <c r="AY177" s="302"/>
      <c r="AZ177" s="302"/>
      <c r="BA177" s="302"/>
      <c r="BB177" s="302"/>
      <c r="BC177" s="302"/>
      <c r="BD177" s="302"/>
      <c r="BE177" s="302"/>
      <c r="BF177" s="302"/>
      <c r="BG177" s="302"/>
      <c r="BH177" s="302"/>
      <c r="BI177" s="302"/>
      <c r="BJ177" s="302"/>
      <c r="BK177" s="302"/>
      <c r="BL177" s="302"/>
      <c r="BM177" s="302"/>
      <c r="BN177" s="302"/>
      <c r="BO177" s="302"/>
      <c r="BP177" s="302"/>
      <c r="BQ177" s="302"/>
      <c r="BR177" s="302"/>
      <c r="BS177" s="302"/>
      <c r="BT177" s="302"/>
      <c r="BU177" s="302"/>
      <c r="BV177" s="302"/>
      <c r="BW177" s="302"/>
      <c r="BX177" s="302"/>
      <c r="BY177" s="302"/>
      <c r="BZ177" s="302"/>
      <c r="CA177" s="302"/>
      <c r="CB177" s="302"/>
      <c r="CC177" s="302"/>
      <c r="CD177" s="302"/>
      <c r="CE177" s="302"/>
      <c r="CF177" s="302"/>
      <c r="CG177" s="302"/>
      <c r="CH177" s="302"/>
      <c r="CI177" s="302"/>
      <c r="CJ177" s="302"/>
      <c r="CK177" s="302"/>
      <c r="CL177" s="302"/>
      <c r="CM177" s="302"/>
      <c r="CN177" s="302"/>
      <c r="CO177" s="302"/>
      <c r="CP177" s="302"/>
      <c r="CQ177" s="302"/>
      <c r="CR177" s="302"/>
      <c r="CS177" s="302"/>
      <c r="CT177" s="302"/>
      <c r="CU177" s="302"/>
      <c r="CV177" s="302"/>
      <c r="CW177" s="302"/>
      <c r="CX177" s="302"/>
      <c r="CY177" s="302"/>
      <c r="CZ177" s="302"/>
    </row>
    <row r="178" spans="1:104" ht="12.75" customHeight="1" x14ac:dyDescent="0.2">
      <c r="A178" s="265"/>
      <c r="B178" s="333"/>
      <c r="C178" s="266"/>
      <c r="D178" s="266"/>
      <c r="E178" s="347"/>
      <c r="F178" s="341" t="s">
        <v>82</v>
      </c>
      <c r="G178" s="1099">
        <f>SUM('Festival Friday'!G179+'Festival Saturday'!G179+'Festival Sunday'!G179)</f>
        <v>0</v>
      </c>
      <c r="H178" s="1100">
        <f>SUM('Festival Friday'!H179+'Festival Saturday'!H179+'Festival Sunday'!G179)</f>
        <v>0</v>
      </c>
      <c r="K178" s="452">
        <f>'Festival Saturday'!B2</f>
        <v>43169</v>
      </c>
      <c r="L178" s="635">
        <f>'Festival Saturday'!Q173</f>
        <v>0</v>
      </c>
      <c r="M178" s="629"/>
      <c r="N178" s="453">
        <f>'Festival Saturday'!B2</f>
        <v>43169</v>
      </c>
      <c r="O178" s="972">
        <f>'Festival Saturday'!Q170</f>
        <v>0</v>
      </c>
      <c r="P178" s="631"/>
      <c r="Q178" s="631"/>
      <c r="R178" s="967"/>
      <c r="S178" s="463"/>
      <c r="U178" s="498"/>
      <c r="V178" s="498"/>
      <c r="W178" s="302"/>
      <c r="X178" s="302"/>
      <c r="Y178" s="302"/>
      <c r="Z178" s="302"/>
      <c r="AA178" s="302"/>
      <c r="AB178" s="302"/>
      <c r="AC178" s="302"/>
      <c r="AD178" s="302"/>
      <c r="AE178" s="302"/>
      <c r="AF178" s="302"/>
      <c r="AG178" s="302"/>
      <c r="AH178" s="302"/>
      <c r="AI178" s="302"/>
      <c r="AJ178" s="302"/>
      <c r="AK178" s="302"/>
      <c r="AL178" s="302"/>
      <c r="AM178" s="302"/>
      <c r="AN178" s="302"/>
      <c r="AO178" s="302"/>
      <c r="AP178" s="302"/>
      <c r="AQ178" s="302"/>
      <c r="AR178" s="302"/>
      <c r="AS178" s="302"/>
      <c r="AT178" s="302"/>
      <c r="AU178" s="302"/>
      <c r="AV178" s="302"/>
      <c r="AW178" s="302"/>
      <c r="AX178" s="302"/>
      <c r="AY178" s="302"/>
      <c r="AZ178" s="302"/>
      <c r="BA178" s="302"/>
      <c r="BB178" s="302"/>
      <c r="BC178" s="302"/>
      <c r="BD178" s="302"/>
      <c r="BE178" s="302"/>
      <c r="BF178" s="302"/>
      <c r="BG178" s="302"/>
      <c r="BH178" s="302"/>
      <c r="BI178" s="302"/>
      <c r="BJ178" s="302"/>
      <c r="BK178" s="302"/>
      <c r="BL178" s="302"/>
      <c r="BM178" s="302"/>
      <c r="BN178" s="302"/>
      <c r="BO178" s="302"/>
      <c r="BP178" s="302"/>
      <c r="BQ178" s="302"/>
      <c r="BR178" s="302"/>
      <c r="BS178" s="302"/>
      <c r="BT178" s="302"/>
      <c r="BU178" s="302"/>
      <c r="BV178" s="302"/>
      <c r="BW178" s="302"/>
      <c r="BX178" s="302"/>
      <c r="BY178" s="302"/>
      <c r="BZ178" s="302"/>
      <c r="CA178" s="302"/>
      <c r="CB178" s="302"/>
      <c r="CC178" s="302"/>
      <c r="CD178" s="302"/>
      <c r="CE178" s="302"/>
      <c r="CF178" s="302"/>
      <c r="CG178" s="302"/>
      <c r="CH178" s="302"/>
      <c r="CI178" s="302"/>
      <c r="CJ178" s="302"/>
      <c r="CK178" s="302"/>
      <c r="CL178" s="302"/>
      <c r="CM178" s="302"/>
      <c r="CN178" s="302"/>
      <c r="CO178" s="302"/>
      <c r="CP178" s="302"/>
      <c r="CQ178" s="302"/>
      <c r="CR178" s="302"/>
      <c r="CS178" s="302"/>
      <c r="CT178" s="302"/>
      <c r="CU178" s="302"/>
      <c r="CV178" s="302"/>
      <c r="CW178" s="302"/>
      <c r="CX178" s="302"/>
      <c r="CY178" s="302"/>
      <c r="CZ178" s="302"/>
    </row>
    <row r="179" spans="1:104" ht="18" customHeight="1" x14ac:dyDescent="0.2">
      <c r="A179" s="333"/>
      <c r="B179" s="350"/>
      <c r="C179" s="333"/>
      <c r="D179" s="333"/>
      <c r="E179" s="351"/>
      <c r="F179" s="341" t="s">
        <v>55</v>
      </c>
      <c r="G179" s="1099">
        <f>SUM('Festival Friday'!G180+'Festival Saturday'!G180+'Festival Sunday'!G180)</f>
        <v>0</v>
      </c>
      <c r="H179" s="1100">
        <f>SUM('Festival Friday'!H180+'Festival Saturday'!H180+'Festival Sunday'!G180)</f>
        <v>0</v>
      </c>
      <c r="I179" s="357"/>
      <c r="J179" s="357"/>
      <c r="K179" s="452">
        <f>'Festival Sunday'!B2</f>
        <v>43170</v>
      </c>
      <c r="L179" s="635">
        <f>'Festival Sunday'!Q173</f>
        <v>0</v>
      </c>
      <c r="M179" s="624"/>
      <c r="N179" s="453">
        <f>'Festival Sunday'!B2</f>
        <v>43170</v>
      </c>
      <c r="O179" s="972">
        <f>'Festival Sunday'!Q170</f>
        <v>0</v>
      </c>
      <c r="P179" s="638"/>
      <c r="Q179" s="639"/>
      <c r="S179" s="170"/>
      <c r="U179" s="498"/>
      <c r="V179" s="498"/>
      <c r="W179" s="302"/>
      <c r="X179" s="302"/>
      <c r="Y179" s="302"/>
      <c r="Z179" s="302"/>
      <c r="AA179" s="302"/>
      <c r="AB179" s="302"/>
      <c r="AC179" s="302"/>
      <c r="AD179" s="302"/>
      <c r="AE179" s="302"/>
      <c r="AF179" s="302"/>
      <c r="AG179" s="302"/>
      <c r="AH179" s="302"/>
      <c r="AI179" s="302"/>
      <c r="AJ179" s="302"/>
      <c r="AK179" s="302"/>
      <c r="AL179" s="302"/>
      <c r="AM179" s="302"/>
      <c r="AN179" s="302"/>
      <c r="AO179" s="302"/>
      <c r="AP179" s="302"/>
      <c r="AQ179" s="302"/>
      <c r="AR179" s="302"/>
      <c r="AS179" s="302"/>
      <c r="AT179" s="302"/>
      <c r="AU179" s="302"/>
      <c r="AV179" s="302"/>
      <c r="AW179" s="302"/>
      <c r="AX179" s="302"/>
      <c r="AY179" s="302"/>
      <c r="AZ179" s="302"/>
      <c r="BA179" s="302"/>
      <c r="BB179" s="302"/>
      <c r="BC179" s="302"/>
      <c r="BD179" s="302"/>
      <c r="BE179" s="302"/>
      <c r="BF179" s="302"/>
      <c r="BG179" s="302"/>
      <c r="BH179" s="302"/>
      <c r="BI179" s="302"/>
      <c r="BJ179" s="302"/>
      <c r="BK179" s="302"/>
      <c r="BL179" s="302"/>
      <c r="BM179" s="302"/>
      <c r="BN179" s="302"/>
      <c r="BO179" s="302"/>
      <c r="BP179" s="302"/>
      <c r="BQ179" s="302"/>
      <c r="BR179" s="302"/>
      <c r="BS179" s="302"/>
      <c r="BT179" s="302"/>
      <c r="BU179" s="302"/>
      <c r="BV179" s="302"/>
      <c r="BW179" s="302"/>
      <c r="BX179" s="302"/>
      <c r="BY179" s="302"/>
      <c r="BZ179" s="302"/>
      <c r="CA179" s="302"/>
      <c r="CB179" s="302"/>
      <c r="CC179" s="302"/>
      <c r="CD179" s="302"/>
      <c r="CE179" s="302"/>
      <c r="CF179" s="302"/>
      <c r="CG179" s="302"/>
      <c r="CH179" s="302"/>
      <c r="CI179" s="302"/>
      <c r="CJ179" s="302"/>
      <c r="CK179" s="302"/>
      <c r="CL179" s="302"/>
      <c r="CM179" s="302"/>
      <c r="CN179" s="302"/>
      <c r="CO179" s="302"/>
      <c r="CP179" s="302"/>
      <c r="CQ179" s="302"/>
      <c r="CR179" s="302"/>
      <c r="CS179" s="302"/>
      <c r="CT179" s="302"/>
      <c r="CU179" s="302"/>
      <c r="CV179" s="302"/>
      <c r="CW179" s="302"/>
      <c r="CX179" s="302"/>
      <c r="CY179" s="302"/>
      <c r="CZ179" s="302"/>
    </row>
    <row r="180" spans="1:104" ht="12.75" x14ac:dyDescent="0.2">
      <c r="A180" s="178"/>
      <c r="B180" s="178"/>
      <c r="C180" s="178"/>
      <c r="D180" s="178"/>
      <c r="E180" s="178"/>
      <c r="F180" s="341" t="s">
        <v>85</v>
      </c>
      <c r="G180" s="1099">
        <f>SUM('Festival Friday'!G181+'Festival Saturday'!G181+'Festival Sunday'!G181)</f>
        <v>0</v>
      </c>
      <c r="H180" s="1100">
        <f>SUM('Festival Friday'!H181+'Festival Saturday'!H181+'Festival Sunday'!G181)</f>
        <v>0</v>
      </c>
      <c r="I180" s="357"/>
      <c r="J180" s="357"/>
      <c r="K180" s="634"/>
      <c r="L180" s="635"/>
      <c r="M180" s="624"/>
      <c r="N180" s="453"/>
      <c r="O180" s="972"/>
      <c r="P180" s="637"/>
      <c r="Q180" s="641"/>
      <c r="R180" s="354"/>
      <c r="S180" s="355"/>
      <c r="U180" s="498"/>
      <c r="V180" s="498"/>
      <c r="W180" s="302"/>
      <c r="X180" s="302"/>
      <c r="Y180" s="302"/>
      <c r="Z180" s="302"/>
      <c r="AA180" s="302"/>
      <c r="AB180" s="302"/>
      <c r="AC180" s="302"/>
      <c r="AD180" s="302"/>
      <c r="AE180" s="302"/>
      <c r="AF180" s="302"/>
      <c r="AG180" s="302"/>
      <c r="AH180" s="302"/>
      <c r="AI180" s="302"/>
      <c r="AJ180" s="302"/>
      <c r="AK180" s="302"/>
      <c r="AL180" s="302"/>
      <c r="AM180" s="302"/>
      <c r="AN180" s="302"/>
      <c r="AO180" s="302"/>
      <c r="AP180" s="302"/>
      <c r="AQ180" s="302"/>
      <c r="AR180" s="302"/>
      <c r="AS180" s="302"/>
      <c r="AT180" s="302"/>
      <c r="AU180" s="302"/>
      <c r="AV180" s="302"/>
      <c r="AW180" s="302"/>
      <c r="AX180" s="302"/>
      <c r="AY180" s="302"/>
      <c r="AZ180" s="302"/>
      <c r="BA180" s="302"/>
      <c r="BB180" s="302"/>
      <c r="BC180" s="302"/>
      <c r="BD180" s="302"/>
      <c r="BE180" s="302"/>
      <c r="BF180" s="302"/>
      <c r="BG180" s="302"/>
      <c r="BH180" s="302"/>
      <c r="BI180" s="302"/>
      <c r="BJ180" s="302"/>
      <c r="BK180" s="302"/>
      <c r="BL180" s="302"/>
      <c r="BM180" s="302"/>
      <c r="BN180" s="302"/>
      <c r="BO180" s="302"/>
      <c r="BP180" s="302"/>
      <c r="BQ180" s="302"/>
      <c r="BR180" s="302"/>
      <c r="BS180" s="302"/>
      <c r="BT180" s="302"/>
      <c r="BU180" s="302"/>
      <c r="BV180" s="302"/>
      <c r="BW180" s="302"/>
      <c r="BX180" s="302"/>
      <c r="BY180" s="302"/>
      <c r="BZ180" s="302"/>
      <c r="CA180" s="302"/>
      <c r="CB180" s="302"/>
      <c r="CC180" s="302"/>
      <c r="CD180" s="302"/>
      <c r="CE180" s="302"/>
      <c r="CF180" s="302"/>
      <c r="CG180" s="302"/>
      <c r="CH180" s="302"/>
      <c r="CI180" s="302"/>
      <c r="CJ180" s="302"/>
      <c r="CK180" s="302"/>
      <c r="CL180" s="302"/>
      <c r="CM180" s="302"/>
      <c r="CN180" s="302"/>
      <c r="CO180" s="302"/>
      <c r="CP180" s="302"/>
      <c r="CQ180" s="302"/>
      <c r="CR180" s="302"/>
      <c r="CS180" s="302"/>
      <c r="CT180" s="302"/>
      <c r="CU180" s="302"/>
      <c r="CV180" s="302"/>
      <c r="CW180" s="302"/>
      <c r="CX180" s="302"/>
      <c r="CY180" s="302"/>
      <c r="CZ180" s="302"/>
    </row>
    <row r="181" spans="1:104" ht="12.75" x14ac:dyDescent="0.2">
      <c r="A181" s="178"/>
      <c r="B181" s="178"/>
      <c r="C181" s="178"/>
      <c r="D181" s="178"/>
      <c r="E181" s="178"/>
      <c r="I181" s="357"/>
      <c r="J181" s="357"/>
      <c r="K181" s="973"/>
      <c r="L181" s="974">
        <f>SUM(L177:L180)</f>
        <v>0</v>
      </c>
      <c r="M181" s="624"/>
      <c r="N181" s="975"/>
      <c r="O181" s="976">
        <f>SUM(O177:O180)</f>
        <v>0</v>
      </c>
      <c r="P181" s="637"/>
      <c r="Q181" s="641"/>
      <c r="R181" s="354"/>
      <c r="S181" s="355"/>
      <c r="U181" s="498"/>
      <c r="V181" s="498"/>
      <c r="W181" s="302"/>
      <c r="X181" s="302"/>
      <c r="Y181" s="302"/>
      <c r="Z181" s="302"/>
      <c r="AA181" s="302"/>
      <c r="AB181" s="302"/>
      <c r="AC181" s="302"/>
      <c r="AD181" s="302"/>
      <c r="AE181" s="302"/>
      <c r="AF181" s="302"/>
      <c r="AG181" s="302"/>
      <c r="AH181" s="302"/>
      <c r="AI181" s="302"/>
      <c r="AJ181" s="302"/>
      <c r="AK181" s="302"/>
      <c r="AL181" s="302"/>
      <c r="AM181" s="302"/>
      <c r="AN181" s="302"/>
      <c r="AO181" s="302"/>
      <c r="AP181" s="302"/>
      <c r="AQ181" s="302"/>
      <c r="AR181" s="302"/>
      <c r="AS181" s="302"/>
      <c r="AT181" s="302"/>
      <c r="AU181" s="302"/>
      <c r="AV181" s="302"/>
      <c r="AW181" s="302"/>
      <c r="AX181" s="302"/>
      <c r="AY181" s="302"/>
      <c r="AZ181" s="302"/>
      <c r="BA181" s="302"/>
      <c r="BB181" s="302"/>
      <c r="BC181" s="302"/>
      <c r="BD181" s="302"/>
      <c r="BE181" s="302"/>
      <c r="BF181" s="302"/>
      <c r="BG181" s="302"/>
      <c r="BH181" s="302"/>
      <c r="BI181" s="302"/>
      <c r="BJ181" s="302"/>
      <c r="BK181" s="302"/>
      <c r="BL181" s="302"/>
      <c r="BM181" s="302"/>
      <c r="BN181" s="302"/>
      <c r="BO181" s="302"/>
      <c r="BP181" s="302"/>
      <c r="BQ181" s="302"/>
      <c r="BR181" s="302"/>
      <c r="BS181" s="302"/>
      <c r="BT181" s="302"/>
      <c r="BU181" s="302"/>
      <c r="BV181" s="302"/>
      <c r="BW181" s="302"/>
      <c r="BX181" s="302"/>
      <c r="BY181" s="302"/>
      <c r="BZ181" s="302"/>
      <c r="CA181" s="302"/>
      <c r="CB181" s="302"/>
      <c r="CC181" s="302"/>
      <c r="CD181" s="302"/>
      <c r="CE181" s="302"/>
      <c r="CF181" s="302"/>
      <c r="CG181" s="302"/>
      <c r="CH181" s="302"/>
      <c r="CI181" s="302"/>
      <c r="CJ181" s="302"/>
      <c r="CK181" s="302"/>
      <c r="CL181" s="302"/>
      <c r="CM181" s="302"/>
      <c r="CN181" s="302"/>
      <c r="CO181" s="302"/>
      <c r="CP181" s="302"/>
      <c r="CQ181" s="302"/>
      <c r="CR181" s="302"/>
      <c r="CS181" s="302"/>
      <c r="CT181" s="302"/>
      <c r="CU181" s="302"/>
      <c r="CV181" s="302"/>
      <c r="CW181" s="302"/>
      <c r="CX181" s="302"/>
      <c r="CY181" s="302"/>
      <c r="CZ181" s="302"/>
    </row>
    <row r="182" spans="1:104" ht="12.75" x14ac:dyDescent="0.2">
      <c r="A182" s="178"/>
      <c r="B182" s="178"/>
      <c r="C182" s="178"/>
      <c r="D182" s="178"/>
      <c r="E182" s="178"/>
      <c r="I182" s="357"/>
      <c r="J182" s="357"/>
      <c r="K182" s="640"/>
      <c r="L182" s="624"/>
      <c r="M182" s="624"/>
      <c r="N182" s="636"/>
      <c r="O182" s="637"/>
      <c r="P182" s="637"/>
      <c r="Q182" s="641"/>
      <c r="R182" s="354"/>
      <c r="S182" s="355"/>
      <c r="U182" s="154"/>
      <c r="V182" s="154"/>
    </row>
    <row r="183" spans="1:104" ht="12.75" x14ac:dyDescent="0.2">
      <c r="I183" s="357"/>
      <c r="J183" s="357"/>
      <c r="K183" s="640"/>
      <c r="L183" s="624"/>
      <c r="M183" s="624"/>
      <c r="N183" s="636"/>
      <c r="O183" s="637"/>
      <c r="P183" s="637"/>
      <c r="Q183" s="641"/>
      <c r="R183" s="354"/>
      <c r="S183" s="355"/>
      <c r="U183" s="154"/>
      <c r="V183" s="154"/>
    </row>
    <row r="184" spans="1:104" ht="12.75" x14ac:dyDescent="0.2">
      <c r="I184" s="357"/>
      <c r="J184" s="357"/>
      <c r="K184" s="640"/>
      <c r="L184" s="624"/>
      <c r="M184" s="624"/>
      <c r="N184" s="636"/>
      <c r="O184" s="637"/>
      <c r="P184" s="637"/>
      <c r="Q184" s="641"/>
      <c r="R184" s="354"/>
      <c r="S184" s="355"/>
      <c r="U184" s="154"/>
      <c r="V184" s="154"/>
    </row>
    <row r="185" spans="1:104" ht="12.75" x14ac:dyDescent="0.2">
      <c r="I185" s="357"/>
      <c r="J185" s="357"/>
      <c r="K185" s="640"/>
      <c r="L185" s="624"/>
      <c r="M185" s="624"/>
      <c r="N185" s="636"/>
      <c r="O185" s="637"/>
      <c r="P185" s="637"/>
      <c r="Q185" s="641"/>
      <c r="R185" s="354"/>
      <c r="S185" s="355"/>
      <c r="U185" s="154"/>
      <c r="V185" s="154"/>
    </row>
    <row r="186" spans="1:104" ht="12.75" x14ac:dyDescent="0.2">
      <c r="I186" s="357"/>
      <c r="J186" s="357"/>
      <c r="K186" s="640"/>
      <c r="L186" s="624"/>
      <c r="M186" s="624"/>
      <c r="N186" s="636"/>
      <c r="O186" s="637"/>
      <c r="P186" s="637"/>
      <c r="Q186" s="641"/>
      <c r="R186" s="354"/>
      <c r="S186" s="355"/>
      <c r="U186" s="154"/>
      <c r="V186" s="154"/>
    </row>
    <row r="187" spans="1:104" ht="12.75" x14ac:dyDescent="0.2">
      <c r="I187" s="357"/>
      <c r="J187" s="357"/>
      <c r="K187" s="640"/>
      <c r="L187" s="624"/>
      <c r="M187" s="624"/>
      <c r="N187" s="636"/>
      <c r="O187" s="637"/>
      <c r="P187" s="637"/>
      <c r="Q187" s="641"/>
      <c r="R187" s="354"/>
      <c r="S187" s="355"/>
      <c r="U187" s="154"/>
      <c r="V187" s="154"/>
    </row>
    <row r="188" spans="1:104" ht="12.75" x14ac:dyDescent="0.2">
      <c r="I188" s="357"/>
      <c r="J188" s="357"/>
      <c r="K188" s="640"/>
      <c r="L188" s="624"/>
      <c r="M188" s="624"/>
      <c r="N188" s="636"/>
      <c r="O188" s="637"/>
      <c r="P188" s="637"/>
      <c r="Q188" s="641"/>
      <c r="R188" s="354"/>
      <c r="S188" s="355"/>
      <c r="U188" s="154"/>
      <c r="V188" s="154"/>
    </row>
    <row r="189" spans="1:104" ht="12.75" x14ac:dyDescent="0.2">
      <c r="I189" s="357"/>
      <c r="J189" s="357"/>
      <c r="K189" s="640"/>
      <c r="L189" s="624"/>
      <c r="M189" s="624"/>
      <c r="N189" s="636"/>
      <c r="O189" s="637"/>
      <c r="P189" s="637"/>
      <c r="Q189" s="641"/>
      <c r="R189" s="354"/>
      <c r="S189" s="355"/>
      <c r="U189" s="154"/>
      <c r="V189" s="154"/>
    </row>
    <row r="190" spans="1:104" ht="12.75" x14ac:dyDescent="0.2">
      <c r="I190" s="357"/>
      <c r="J190" s="357"/>
      <c r="K190" s="640"/>
      <c r="L190" s="624"/>
      <c r="M190" s="624"/>
      <c r="N190" s="636"/>
      <c r="O190" s="637"/>
      <c r="P190" s="637"/>
      <c r="Q190" s="641"/>
      <c r="R190" s="354"/>
      <c r="S190" s="355"/>
      <c r="U190" s="154"/>
      <c r="V190" s="154"/>
    </row>
    <row r="191" spans="1:104" ht="12.75" x14ac:dyDescent="0.2">
      <c r="I191" s="357"/>
      <c r="J191" s="357"/>
      <c r="K191" s="640"/>
      <c r="L191" s="624"/>
      <c r="M191" s="624"/>
      <c r="N191" s="636"/>
      <c r="O191" s="637"/>
      <c r="P191" s="637"/>
      <c r="Q191" s="641"/>
      <c r="R191" s="354"/>
      <c r="S191" s="355"/>
      <c r="U191" s="154"/>
      <c r="V191" s="154"/>
    </row>
    <row r="192" spans="1:104" ht="12.75" x14ac:dyDescent="0.2">
      <c r="I192" s="357"/>
      <c r="J192" s="357"/>
      <c r="K192" s="640"/>
      <c r="L192" s="624"/>
      <c r="M192" s="624"/>
      <c r="N192" s="636"/>
      <c r="O192" s="637"/>
      <c r="P192" s="637"/>
      <c r="Q192" s="641"/>
      <c r="R192" s="354"/>
      <c r="S192" s="355"/>
      <c r="U192" s="154"/>
      <c r="V192" s="154"/>
    </row>
    <row r="193" spans="9:22" ht="12.75" x14ac:dyDescent="0.2">
      <c r="I193" s="357"/>
      <c r="J193" s="357"/>
      <c r="K193" s="640"/>
      <c r="L193" s="624"/>
      <c r="M193" s="624"/>
      <c r="N193" s="636"/>
      <c r="O193" s="637"/>
      <c r="P193" s="637"/>
      <c r="Q193" s="641"/>
      <c r="R193" s="354"/>
      <c r="S193" s="355"/>
      <c r="U193" s="154"/>
      <c r="V193" s="154"/>
    </row>
    <row r="194" spans="9:22" ht="12.75" x14ac:dyDescent="0.2">
      <c r="I194" s="357"/>
      <c r="J194" s="357"/>
      <c r="K194" s="640"/>
      <c r="L194" s="624"/>
      <c r="M194" s="624"/>
      <c r="N194" s="636"/>
      <c r="O194" s="637"/>
      <c r="P194" s="637"/>
      <c r="Q194" s="641"/>
      <c r="R194" s="354"/>
      <c r="S194" s="355"/>
      <c r="U194" s="154"/>
      <c r="V194" s="154"/>
    </row>
    <row r="195" spans="9:22" ht="12.75" x14ac:dyDescent="0.2">
      <c r="I195" s="357"/>
      <c r="J195" s="357"/>
      <c r="K195" s="640"/>
      <c r="L195" s="624"/>
      <c r="M195" s="624"/>
      <c r="N195" s="636"/>
      <c r="O195" s="637"/>
      <c r="P195" s="637"/>
      <c r="Q195" s="641"/>
      <c r="R195" s="354"/>
      <c r="S195" s="355"/>
      <c r="U195" s="154"/>
      <c r="V195" s="154"/>
    </row>
    <row r="196" spans="9:22" ht="12.75" x14ac:dyDescent="0.2">
      <c r="I196" s="357"/>
      <c r="J196" s="357"/>
      <c r="K196" s="640"/>
      <c r="L196" s="624"/>
      <c r="M196" s="624"/>
      <c r="N196" s="636"/>
      <c r="O196" s="637"/>
      <c r="P196" s="637"/>
      <c r="Q196" s="641"/>
      <c r="R196" s="354"/>
      <c r="S196" s="355"/>
      <c r="U196" s="154"/>
      <c r="V196" s="154"/>
    </row>
    <row r="197" spans="9:22" ht="12.75" x14ac:dyDescent="0.2">
      <c r="I197" s="357"/>
      <c r="J197" s="357"/>
      <c r="K197" s="640"/>
      <c r="L197" s="624"/>
      <c r="M197" s="624"/>
      <c r="N197" s="636"/>
      <c r="O197" s="637"/>
      <c r="P197" s="637"/>
      <c r="Q197" s="641"/>
      <c r="R197" s="354"/>
      <c r="S197" s="355"/>
      <c r="U197" s="154"/>
      <c r="V197" s="154"/>
    </row>
    <row r="198" spans="9:22" ht="12.75" x14ac:dyDescent="0.2">
      <c r="I198" s="357"/>
      <c r="J198" s="357"/>
      <c r="K198" s="640"/>
      <c r="L198" s="624"/>
      <c r="M198" s="624"/>
      <c r="N198" s="636"/>
      <c r="O198" s="637"/>
      <c r="P198" s="637"/>
      <c r="Q198" s="641"/>
      <c r="R198" s="354"/>
      <c r="S198" s="355"/>
      <c r="U198" s="154"/>
      <c r="V198" s="154"/>
    </row>
    <row r="199" spans="9:22" ht="12.75" x14ac:dyDescent="0.2">
      <c r="I199" s="357"/>
      <c r="J199" s="357"/>
      <c r="K199" s="640"/>
      <c r="L199" s="624"/>
      <c r="M199" s="624"/>
      <c r="N199" s="636"/>
      <c r="O199" s="637"/>
      <c r="P199" s="637"/>
      <c r="Q199" s="641"/>
      <c r="R199" s="354"/>
      <c r="S199" s="355"/>
      <c r="U199" s="154"/>
      <c r="V199" s="154"/>
    </row>
    <row r="200" spans="9:22" ht="12.75" x14ac:dyDescent="0.2">
      <c r="I200" s="357"/>
      <c r="J200" s="357"/>
      <c r="K200" s="640"/>
      <c r="L200" s="624"/>
      <c r="M200" s="624"/>
      <c r="N200" s="636"/>
      <c r="O200" s="637"/>
      <c r="P200" s="637"/>
      <c r="Q200" s="641"/>
      <c r="R200" s="354"/>
      <c r="S200" s="355"/>
      <c r="U200" s="154"/>
      <c r="V200" s="154"/>
    </row>
    <row r="201" spans="9:22" ht="12.75" x14ac:dyDescent="0.2">
      <c r="I201" s="357"/>
      <c r="J201" s="357"/>
      <c r="K201" s="640"/>
      <c r="L201" s="624"/>
      <c r="M201" s="624"/>
      <c r="N201" s="636"/>
      <c r="O201" s="637"/>
      <c r="P201" s="637"/>
      <c r="Q201" s="641"/>
      <c r="R201" s="354"/>
      <c r="S201" s="355"/>
      <c r="U201" s="154"/>
      <c r="V201" s="154"/>
    </row>
    <row r="202" spans="9:22" ht="12.75" x14ac:dyDescent="0.2">
      <c r="I202" s="357"/>
      <c r="J202" s="357"/>
      <c r="K202" s="640"/>
      <c r="L202" s="624"/>
      <c r="M202" s="624"/>
      <c r="N202" s="636"/>
      <c r="O202" s="637"/>
      <c r="P202" s="637"/>
      <c r="Q202" s="641"/>
      <c r="R202" s="354"/>
      <c r="S202" s="355"/>
      <c r="U202" s="154"/>
      <c r="V202" s="154"/>
    </row>
    <row r="203" spans="9:22" ht="12.75" x14ac:dyDescent="0.2">
      <c r="I203" s="357"/>
      <c r="J203" s="357"/>
      <c r="K203" s="640"/>
      <c r="L203" s="624"/>
      <c r="M203" s="624"/>
      <c r="N203" s="636"/>
      <c r="O203" s="637"/>
      <c r="P203" s="637"/>
      <c r="Q203" s="641"/>
      <c r="R203" s="354"/>
      <c r="S203" s="355"/>
      <c r="U203" s="154"/>
      <c r="V203" s="154"/>
    </row>
    <row r="204" spans="9:22" ht="12.75" x14ac:dyDescent="0.2">
      <c r="I204" s="357"/>
      <c r="J204" s="357"/>
      <c r="K204" s="640"/>
      <c r="L204" s="624"/>
      <c r="M204" s="624"/>
      <c r="N204" s="636"/>
      <c r="O204" s="637"/>
      <c r="P204" s="637"/>
      <c r="Q204" s="641"/>
      <c r="R204" s="354"/>
      <c r="S204" s="355"/>
      <c r="U204" s="154"/>
      <c r="V204" s="154"/>
    </row>
    <row r="205" spans="9:22" ht="12.75" x14ac:dyDescent="0.2">
      <c r="I205" s="357"/>
      <c r="J205" s="357"/>
      <c r="K205" s="640"/>
      <c r="L205" s="624"/>
      <c r="M205" s="624"/>
      <c r="N205" s="636"/>
      <c r="O205" s="637"/>
      <c r="P205" s="637"/>
      <c r="Q205" s="641"/>
      <c r="R205" s="354"/>
      <c r="S205" s="355"/>
      <c r="U205" s="154"/>
      <c r="V205" s="154"/>
    </row>
    <row r="206" spans="9:22" ht="12.75" x14ac:dyDescent="0.2">
      <c r="I206" s="357"/>
      <c r="J206" s="357"/>
      <c r="K206" s="640"/>
      <c r="L206" s="624"/>
      <c r="M206" s="624"/>
      <c r="N206" s="636"/>
      <c r="O206" s="637"/>
      <c r="P206" s="637"/>
      <c r="Q206" s="641"/>
      <c r="R206" s="354"/>
      <c r="S206" s="355"/>
      <c r="U206" s="154"/>
      <c r="V206" s="154"/>
    </row>
    <row r="207" spans="9:22" ht="12.75" x14ac:dyDescent="0.2">
      <c r="I207" s="357"/>
      <c r="J207" s="357"/>
      <c r="K207" s="640"/>
      <c r="L207" s="624"/>
      <c r="M207" s="624"/>
      <c r="N207" s="636"/>
      <c r="O207" s="637"/>
      <c r="P207" s="637"/>
      <c r="Q207" s="641"/>
      <c r="R207" s="354"/>
      <c r="S207" s="355"/>
      <c r="U207" s="154"/>
      <c r="V207" s="154"/>
    </row>
    <row r="208" spans="9:22" ht="12.75" x14ac:dyDescent="0.2">
      <c r="I208" s="357"/>
      <c r="J208" s="357"/>
      <c r="K208" s="640"/>
      <c r="L208" s="624"/>
      <c r="M208" s="624"/>
      <c r="N208" s="636"/>
      <c r="O208" s="637"/>
      <c r="P208" s="637"/>
      <c r="Q208" s="641"/>
      <c r="R208" s="354"/>
      <c r="S208" s="355"/>
      <c r="U208" s="154"/>
      <c r="V208" s="154"/>
    </row>
    <row r="209" spans="9:22" ht="12.75" x14ac:dyDescent="0.2">
      <c r="I209" s="357"/>
      <c r="J209" s="357"/>
      <c r="K209" s="640"/>
      <c r="L209" s="624"/>
      <c r="M209" s="624"/>
      <c r="N209" s="636"/>
      <c r="O209" s="637"/>
      <c r="P209" s="637"/>
      <c r="Q209" s="641"/>
      <c r="R209" s="354"/>
      <c r="S209" s="355"/>
      <c r="U209" s="154"/>
      <c r="V209" s="154"/>
    </row>
    <row r="210" spans="9:22" ht="12.75" x14ac:dyDescent="0.2">
      <c r="I210" s="357"/>
      <c r="J210" s="357"/>
      <c r="K210" s="640"/>
      <c r="L210" s="624"/>
      <c r="M210" s="624"/>
      <c r="N210" s="636"/>
      <c r="O210" s="637"/>
      <c r="P210" s="637"/>
      <c r="Q210" s="641"/>
      <c r="R210" s="354"/>
      <c r="S210" s="355"/>
      <c r="U210" s="154"/>
      <c r="V210" s="154"/>
    </row>
    <row r="211" spans="9:22" ht="12.75" x14ac:dyDescent="0.2">
      <c r="I211" s="357"/>
      <c r="J211" s="357"/>
      <c r="K211" s="640"/>
      <c r="L211" s="624"/>
      <c r="M211" s="624"/>
      <c r="N211" s="636"/>
      <c r="O211" s="637"/>
      <c r="P211" s="637"/>
      <c r="Q211" s="641"/>
      <c r="R211" s="354"/>
      <c r="S211" s="355"/>
      <c r="U211" s="154"/>
      <c r="V211" s="154"/>
    </row>
    <row r="212" spans="9:22" ht="12.75" x14ac:dyDescent="0.2">
      <c r="I212" s="357"/>
      <c r="J212" s="357"/>
      <c r="K212" s="640"/>
      <c r="L212" s="624"/>
      <c r="M212" s="624"/>
      <c r="N212" s="636"/>
      <c r="O212" s="637"/>
      <c r="P212" s="637"/>
      <c r="Q212" s="641"/>
      <c r="R212" s="354"/>
      <c r="S212" s="355"/>
      <c r="U212" s="154"/>
      <c r="V212" s="154"/>
    </row>
    <row r="213" spans="9:22" ht="12.75" x14ac:dyDescent="0.2">
      <c r="I213" s="357"/>
      <c r="J213" s="357"/>
      <c r="K213" s="640"/>
      <c r="L213" s="624"/>
      <c r="M213" s="624"/>
      <c r="N213" s="636"/>
      <c r="O213" s="637"/>
      <c r="P213" s="637"/>
      <c r="Q213" s="641"/>
      <c r="R213" s="354"/>
      <c r="S213" s="355"/>
      <c r="U213" s="154"/>
      <c r="V213" s="154"/>
    </row>
    <row r="214" spans="9:22" ht="12.75" x14ac:dyDescent="0.2">
      <c r="I214" s="357"/>
      <c r="J214" s="357"/>
      <c r="K214" s="640"/>
      <c r="L214" s="624"/>
      <c r="M214" s="624"/>
      <c r="N214" s="636"/>
      <c r="O214" s="637"/>
      <c r="P214" s="637"/>
      <c r="Q214" s="641"/>
      <c r="R214" s="354"/>
      <c r="S214" s="355"/>
      <c r="U214" s="154"/>
      <c r="V214" s="154"/>
    </row>
    <row r="215" spans="9:22" ht="12.75" x14ac:dyDescent="0.2">
      <c r="I215" s="357"/>
      <c r="J215" s="357"/>
      <c r="K215" s="640"/>
      <c r="L215" s="624"/>
      <c r="M215" s="624"/>
      <c r="N215" s="636"/>
      <c r="O215" s="637"/>
      <c r="P215" s="637"/>
      <c r="Q215" s="641"/>
      <c r="R215" s="354"/>
      <c r="S215" s="355"/>
      <c r="U215" s="154"/>
      <c r="V215" s="154"/>
    </row>
    <row r="216" spans="9:22" ht="12.75" x14ac:dyDescent="0.2">
      <c r="I216" s="357"/>
      <c r="J216" s="357"/>
      <c r="K216" s="640"/>
      <c r="L216" s="624"/>
      <c r="M216" s="624"/>
      <c r="N216" s="636"/>
      <c r="O216" s="637"/>
      <c r="P216" s="637"/>
      <c r="Q216" s="641"/>
      <c r="R216" s="354"/>
      <c r="S216" s="355"/>
      <c r="U216" s="154"/>
      <c r="V216" s="154"/>
    </row>
    <row r="217" spans="9:22" ht="12.75" x14ac:dyDescent="0.2">
      <c r="I217" s="357"/>
      <c r="J217" s="357"/>
      <c r="K217" s="640"/>
      <c r="L217" s="624"/>
      <c r="M217" s="624"/>
      <c r="N217" s="636"/>
      <c r="O217" s="637"/>
      <c r="P217" s="637"/>
      <c r="Q217" s="641"/>
      <c r="R217" s="354"/>
      <c r="S217" s="355"/>
      <c r="U217" s="154"/>
      <c r="V217" s="154"/>
    </row>
    <row r="218" spans="9:22" ht="12.75" x14ac:dyDescent="0.2">
      <c r="I218" s="357"/>
      <c r="J218" s="357"/>
      <c r="K218" s="640"/>
      <c r="L218" s="624"/>
      <c r="M218" s="624"/>
      <c r="N218" s="636"/>
      <c r="O218" s="637"/>
      <c r="P218" s="637"/>
      <c r="Q218" s="641"/>
      <c r="R218" s="354"/>
      <c r="S218" s="355"/>
      <c r="U218" s="154"/>
      <c r="V218" s="154"/>
    </row>
    <row r="219" spans="9:22" ht="12.75" x14ac:dyDescent="0.2">
      <c r="I219" s="357"/>
      <c r="J219" s="357"/>
      <c r="K219" s="640"/>
      <c r="L219" s="624"/>
      <c r="M219" s="624"/>
      <c r="N219" s="636"/>
      <c r="O219" s="637"/>
      <c r="P219" s="637"/>
      <c r="Q219" s="641"/>
      <c r="R219" s="354"/>
      <c r="S219" s="355"/>
      <c r="U219" s="154"/>
      <c r="V219" s="154"/>
    </row>
    <row r="220" spans="9:22" ht="12.75" x14ac:dyDescent="0.2">
      <c r="I220" s="357"/>
      <c r="J220" s="357"/>
      <c r="K220" s="640"/>
      <c r="L220" s="624"/>
      <c r="M220" s="624"/>
      <c r="N220" s="636"/>
      <c r="O220" s="637"/>
      <c r="P220" s="637"/>
      <c r="Q220" s="641"/>
      <c r="R220" s="354"/>
      <c r="S220" s="355"/>
      <c r="U220" s="154"/>
      <c r="V220" s="154"/>
    </row>
    <row r="221" spans="9:22" ht="12.75" x14ac:dyDescent="0.2">
      <c r="I221" s="357"/>
      <c r="J221" s="357"/>
      <c r="K221" s="640"/>
      <c r="L221" s="624"/>
      <c r="M221" s="624"/>
      <c r="N221" s="636"/>
      <c r="O221" s="637"/>
      <c r="P221" s="637"/>
      <c r="Q221" s="641"/>
      <c r="R221" s="354"/>
      <c r="S221" s="355"/>
      <c r="U221" s="154"/>
      <c r="V221" s="154"/>
    </row>
    <row r="222" spans="9:22" ht="12.75" x14ac:dyDescent="0.2">
      <c r="I222" s="357"/>
      <c r="J222" s="357"/>
      <c r="K222" s="640"/>
      <c r="L222" s="624"/>
      <c r="M222" s="624"/>
      <c r="N222" s="636"/>
      <c r="O222" s="637"/>
      <c r="P222" s="637"/>
      <c r="Q222" s="641"/>
      <c r="R222" s="354"/>
      <c r="S222" s="355"/>
      <c r="U222" s="154"/>
      <c r="V222" s="154"/>
    </row>
    <row r="223" spans="9:22" ht="12.75" x14ac:dyDescent="0.2">
      <c r="I223" s="357"/>
      <c r="J223" s="357"/>
      <c r="K223" s="640"/>
      <c r="L223" s="624"/>
      <c r="M223" s="624"/>
      <c r="N223" s="636"/>
      <c r="O223" s="637"/>
      <c r="P223" s="637"/>
      <c r="Q223" s="641"/>
      <c r="R223" s="354"/>
      <c r="S223" s="355"/>
      <c r="U223" s="154"/>
      <c r="V223" s="154"/>
    </row>
    <row r="224" spans="9:22" ht="12.75" x14ac:dyDescent="0.2">
      <c r="I224" s="357"/>
      <c r="J224" s="357"/>
      <c r="K224" s="640"/>
      <c r="L224" s="624"/>
      <c r="M224" s="624"/>
      <c r="N224" s="636"/>
      <c r="O224" s="637"/>
      <c r="P224" s="637"/>
      <c r="Q224" s="641"/>
      <c r="R224" s="354"/>
      <c r="S224" s="355"/>
      <c r="U224" s="154"/>
      <c r="V224" s="154"/>
    </row>
    <row r="225" spans="9:22" ht="12.75" x14ac:dyDescent="0.2">
      <c r="I225" s="357"/>
      <c r="J225" s="357"/>
      <c r="K225" s="640"/>
      <c r="L225" s="624"/>
      <c r="M225" s="624"/>
      <c r="N225" s="636"/>
      <c r="O225" s="637"/>
      <c r="P225" s="637"/>
      <c r="Q225" s="641"/>
      <c r="R225" s="354"/>
      <c r="S225" s="355"/>
      <c r="U225" s="154"/>
      <c r="V225" s="154"/>
    </row>
    <row r="226" spans="9:22" ht="12.75" x14ac:dyDescent="0.2">
      <c r="I226" s="357"/>
      <c r="J226" s="357"/>
      <c r="K226" s="640"/>
      <c r="L226" s="624"/>
      <c r="M226" s="624"/>
      <c r="N226" s="636"/>
      <c r="O226" s="637"/>
      <c r="P226" s="637"/>
      <c r="Q226" s="641"/>
      <c r="R226" s="354"/>
      <c r="S226" s="355"/>
      <c r="U226" s="154"/>
      <c r="V226" s="154"/>
    </row>
    <row r="227" spans="9:22" ht="12.75" x14ac:dyDescent="0.2">
      <c r="I227" s="357"/>
      <c r="J227" s="357"/>
      <c r="K227" s="640"/>
      <c r="L227" s="624"/>
      <c r="M227" s="624"/>
      <c r="N227" s="636"/>
      <c r="O227" s="637"/>
      <c r="P227" s="637"/>
      <c r="Q227" s="641"/>
      <c r="R227" s="354"/>
      <c r="S227" s="355"/>
      <c r="U227" s="154"/>
      <c r="V227" s="154"/>
    </row>
    <row r="228" spans="9:22" ht="12.75" x14ac:dyDescent="0.2">
      <c r="I228" s="357"/>
      <c r="J228" s="357"/>
      <c r="K228" s="640"/>
      <c r="L228" s="624"/>
      <c r="M228" s="624"/>
      <c r="N228" s="636"/>
      <c r="O228" s="637"/>
      <c r="P228" s="637"/>
      <c r="Q228" s="641"/>
      <c r="R228" s="354"/>
      <c r="S228" s="355"/>
      <c r="U228" s="154"/>
      <c r="V228" s="154"/>
    </row>
    <row r="229" spans="9:22" ht="12.75" x14ac:dyDescent="0.2">
      <c r="I229" s="357"/>
      <c r="J229" s="357"/>
      <c r="K229" s="640"/>
      <c r="L229" s="624"/>
      <c r="M229" s="624"/>
      <c r="N229" s="636"/>
      <c r="O229" s="637"/>
      <c r="P229" s="637"/>
      <c r="Q229" s="641"/>
      <c r="R229" s="354"/>
      <c r="S229" s="355"/>
      <c r="U229" s="154"/>
      <c r="V229" s="154"/>
    </row>
    <row r="230" spans="9:22" ht="12.75" x14ac:dyDescent="0.2">
      <c r="I230" s="357"/>
      <c r="J230" s="357"/>
      <c r="K230" s="640"/>
      <c r="L230" s="624"/>
      <c r="M230" s="624"/>
      <c r="N230" s="636"/>
      <c r="O230" s="637"/>
      <c r="P230" s="637"/>
      <c r="Q230" s="641"/>
      <c r="R230" s="354"/>
      <c r="S230" s="355"/>
      <c r="U230" s="154"/>
      <c r="V230" s="154"/>
    </row>
    <row r="231" spans="9:22" ht="12.75" x14ac:dyDescent="0.2">
      <c r="I231" s="357"/>
      <c r="J231" s="357"/>
      <c r="K231" s="640"/>
      <c r="L231" s="624"/>
      <c r="M231" s="624"/>
      <c r="N231" s="636"/>
      <c r="O231" s="637"/>
      <c r="P231" s="637"/>
      <c r="Q231" s="641"/>
      <c r="R231" s="354"/>
      <c r="S231" s="355"/>
      <c r="U231" s="154"/>
      <c r="V231" s="154"/>
    </row>
    <row r="232" spans="9:22" ht="12.75" x14ac:dyDescent="0.2">
      <c r="I232" s="357"/>
      <c r="J232" s="357"/>
      <c r="K232" s="640"/>
      <c r="L232" s="624"/>
      <c r="M232" s="624"/>
      <c r="N232" s="636"/>
      <c r="O232" s="637"/>
      <c r="P232" s="637"/>
      <c r="Q232" s="641"/>
      <c r="R232" s="354"/>
      <c r="S232" s="355"/>
      <c r="U232" s="154"/>
      <c r="V232" s="154"/>
    </row>
    <row r="233" spans="9:22" ht="12.75" x14ac:dyDescent="0.2">
      <c r="I233" s="357"/>
      <c r="J233" s="357"/>
      <c r="K233" s="640"/>
      <c r="L233" s="624"/>
      <c r="M233" s="624"/>
      <c r="N233" s="636"/>
      <c r="O233" s="637"/>
      <c r="P233" s="637"/>
      <c r="Q233" s="641"/>
      <c r="R233" s="354"/>
      <c r="S233" s="355"/>
      <c r="U233" s="154"/>
      <c r="V233" s="154"/>
    </row>
    <row r="234" spans="9:22" ht="12.75" x14ac:dyDescent="0.2">
      <c r="I234" s="357"/>
      <c r="J234" s="357"/>
      <c r="K234" s="640"/>
      <c r="L234" s="624"/>
      <c r="M234" s="624"/>
      <c r="N234" s="636"/>
      <c r="O234" s="637"/>
      <c r="P234" s="637"/>
      <c r="Q234" s="641"/>
      <c r="R234" s="354"/>
      <c r="S234" s="355"/>
      <c r="U234" s="154"/>
      <c r="V234" s="154"/>
    </row>
    <row r="235" spans="9:22" ht="12.75" x14ac:dyDescent="0.2">
      <c r="I235" s="357"/>
      <c r="J235" s="357"/>
      <c r="K235" s="640"/>
      <c r="L235" s="624"/>
      <c r="M235" s="624"/>
      <c r="N235" s="636"/>
      <c r="O235" s="637"/>
      <c r="P235" s="637"/>
      <c r="Q235" s="641"/>
      <c r="R235" s="354"/>
      <c r="S235" s="355"/>
      <c r="U235" s="154"/>
      <c r="V235" s="154"/>
    </row>
    <row r="236" spans="9:22" ht="12.75" x14ac:dyDescent="0.2">
      <c r="I236" s="357"/>
      <c r="J236" s="357"/>
      <c r="K236" s="640"/>
      <c r="L236" s="624"/>
      <c r="M236" s="624"/>
      <c r="N236" s="636"/>
      <c r="O236" s="637"/>
      <c r="P236" s="637"/>
      <c r="Q236" s="641"/>
      <c r="R236" s="354"/>
      <c r="S236" s="355"/>
      <c r="U236" s="154"/>
      <c r="V236" s="154"/>
    </row>
    <row r="237" spans="9:22" ht="12.75" x14ac:dyDescent="0.2">
      <c r="I237" s="357"/>
      <c r="J237" s="357"/>
      <c r="K237" s="640"/>
      <c r="L237" s="624"/>
      <c r="M237" s="624"/>
      <c r="N237" s="636"/>
      <c r="O237" s="637"/>
      <c r="P237" s="637"/>
      <c r="Q237" s="641"/>
      <c r="R237" s="354"/>
      <c r="S237" s="355"/>
      <c r="U237" s="154"/>
      <c r="V237" s="154"/>
    </row>
    <row r="238" spans="9:22" ht="12.75" x14ac:dyDescent="0.2">
      <c r="I238" s="357"/>
      <c r="J238" s="357"/>
      <c r="K238" s="640"/>
      <c r="L238" s="624"/>
      <c r="M238" s="624"/>
      <c r="N238" s="636"/>
      <c r="O238" s="637"/>
      <c r="P238" s="637"/>
      <c r="Q238" s="641"/>
      <c r="R238" s="354"/>
      <c r="S238" s="355"/>
      <c r="U238" s="154"/>
      <c r="V238" s="154"/>
    </row>
    <row r="239" spans="9:22" ht="12.75" x14ac:dyDescent="0.2">
      <c r="I239" s="357"/>
      <c r="J239" s="357"/>
      <c r="K239" s="640"/>
      <c r="L239" s="624"/>
      <c r="M239" s="624"/>
      <c r="N239" s="636"/>
      <c r="O239" s="637"/>
      <c r="P239" s="637"/>
      <c r="Q239" s="641"/>
      <c r="R239" s="354"/>
      <c r="S239" s="355"/>
      <c r="U239" s="154"/>
      <c r="V239" s="154"/>
    </row>
    <row r="240" spans="9:22" ht="12.75" x14ac:dyDescent="0.2">
      <c r="I240" s="357"/>
      <c r="J240" s="357"/>
      <c r="K240" s="640"/>
      <c r="L240" s="624"/>
      <c r="M240" s="624"/>
      <c r="N240" s="636"/>
      <c r="O240" s="637"/>
      <c r="P240" s="637"/>
      <c r="Q240" s="641"/>
      <c r="R240" s="354"/>
      <c r="S240" s="355"/>
      <c r="U240" s="154"/>
      <c r="V240" s="154"/>
    </row>
    <row r="241" spans="9:22" ht="12.75" x14ac:dyDescent="0.2">
      <c r="I241" s="357"/>
      <c r="J241" s="357"/>
      <c r="K241" s="640"/>
      <c r="L241" s="624"/>
      <c r="M241" s="624"/>
      <c r="N241" s="636"/>
      <c r="O241" s="637"/>
      <c r="P241" s="637"/>
      <c r="Q241" s="641"/>
      <c r="R241" s="354"/>
      <c r="S241" s="355"/>
      <c r="U241" s="154"/>
      <c r="V241" s="154"/>
    </row>
    <row r="242" spans="9:22" ht="12.75" x14ac:dyDescent="0.2">
      <c r="I242" s="357"/>
      <c r="J242" s="357"/>
      <c r="K242" s="640"/>
      <c r="L242" s="624"/>
      <c r="M242" s="624"/>
      <c r="N242" s="636"/>
      <c r="O242" s="637"/>
      <c r="P242" s="637"/>
      <c r="Q242" s="641"/>
      <c r="R242" s="354"/>
      <c r="S242" s="355"/>
      <c r="U242" s="154"/>
      <c r="V242" s="154"/>
    </row>
    <row r="243" spans="9:22" ht="12.75" x14ac:dyDescent="0.2">
      <c r="I243" s="357"/>
      <c r="J243" s="357"/>
      <c r="K243" s="357"/>
      <c r="Q243" s="354"/>
      <c r="R243" s="354"/>
      <c r="S243" s="355"/>
      <c r="U243" s="154"/>
      <c r="V243" s="154"/>
    </row>
    <row r="244" spans="9:22" ht="12.75" x14ac:dyDescent="0.2">
      <c r="I244" s="357"/>
      <c r="J244" s="357"/>
      <c r="K244" s="357"/>
      <c r="Q244" s="354"/>
      <c r="R244" s="354"/>
      <c r="S244" s="355"/>
      <c r="U244" s="154"/>
      <c r="V244" s="154"/>
    </row>
    <row r="245" spans="9:22" ht="12.75" x14ac:dyDescent="0.2">
      <c r="I245" s="357"/>
      <c r="J245" s="357"/>
      <c r="K245" s="357"/>
      <c r="Q245" s="354"/>
      <c r="R245" s="354"/>
      <c r="S245" s="355"/>
      <c r="U245" s="154"/>
      <c r="V245" s="154"/>
    </row>
    <row r="246" spans="9:22" ht="12.75" x14ac:dyDescent="0.2">
      <c r="I246" s="357"/>
      <c r="J246" s="357"/>
      <c r="K246" s="357"/>
      <c r="Q246" s="354"/>
      <c r="R246" s="354"/>
      <c r="S246" s="355"/>
      <c r="U246" s="154"/>
      <c r="V246" s="154"/>
    </row>
    <row r="247" spans="9:22" ht="12.75" x14ac:dyDescent="0.2">
      <c r="I247" s="357"/>
      <c r="J247" s="357"/>
      <c r="K247" s="357"/>
      <c r="Q247" s="354"/>
      <c r="R247" s="354"/>
      <c r="S247" s="355"/>
      <c r="U247" s="154"/>
      <c r="V247" s="154"/>
    </row>
    <row r="248" spans="9:22" ht="12.75" x14ac:dyDescent="0.2">
      <c r="I248" s="357"/>
      <c r="J248" s="357"/>
      <c r="K248" s="357"/>
      <c r="Q248" s="354"/>
      <c r="R248" s="354"/>
      <c r="S248" s="355"/>
      <c r="U248" s="154"/>
      <c r="V248" s="154"/>
    </row>
    <row r="249" spans="9:22" ht="12.75" x14ac:dyDescent="0.2">
      <c r="I249" s="357"/>
      <c r="J249" s="357"/>
      <c r="K249" s="357"/>
      <c r="Q249" s="354"/>
      <c r="R249" s="354"/>
      <c r="S249" s="355"/>
      <c r="U249" s="154"/>
      <c r="V249" s="154"/>
    </row>
    <row r="250" spans="9:22" ht="12.75" x14ac:dyDescent="0.2">
      <c r="I250" s="357"/>
      <c r="J250" s="357"/>
      <c r="K250" s="357"/>
      <c r="Q250" s="354"/>
      <c r="R250" s="354"/>
      <c r="S250" s="355"/>
      <c r="U250" s="154"/>
      <c r="V250" s="154"/>
    </row>
    <row r="251" spans="9:22" ht="12.75" x14ac:dyDescent="0.2">
      <c r="I251" s="357"/>
      <c r="J251" s="357"/>
      <c r="K251" s="357"/>
      <c r="Q251" s="354"/>
      <c r="R251" s="354"/>
      <c r="S251" s="355"/>
      <c r="U251" s="154"/>
      <c r="V251" s="154"/>
    </row>
    <row r="252" spans="9:22" ht="12.75" x14ac:dyDescent="0.2">
      <c r="I252" s="357"/>
      <c r="J252" s="357"/>
      <c r="K252" s="357"/>
      <c r="Q252" s="354"/>
      <c r="R252" s="354"/>
      <c r="S252" s="355"/>
      <c r="U252" s="154"/>
      <c r="V252" s="154"/>
    </row>
    <row r="253" spans="9:22" ht="12.75" x14ac:dyDescent="0.2">
      <c r="I253" s="357"/>
      <c r="J253" s="357"/>
      <c r="K253" s="357"/>
      <c r="Q253" s="354"/>
      <c r="R253" s="354"/>
      <c r="S253" s="355"/>
      <c r="U253" s="154"/>
      <c r="V253" s="154"/>
    </row>
    <row r="254" spans="9:22" ht="12.75" x14ac:dyDescent="0.2">
      <c r="I254" s="357"/>
      <c r="J254" s="357"/>
      <c r="K254" s="357"/>
      <c r="Q254" s="354"/>
      <c r="R254" s="354"/>
      <c r="S254" s="355"/>
      <c r="U254" s="154"/>
      <c r="V254" s="154"/>
    </row>
    <row r="255" spans="9:22" ht="12.75" x14ac:dyDescent="0.2">
      <c r="I255" s="357"/>
      <c r="J255" s="357"/>
      <c r="K255" s="357"/>
      <c r="Q255" s="354"/>
      <c r="R255" s="354"/>
      <c r="S255" s="355"/>
      <c r="U255" s="154"/>
      <c r="V255" s="154"/>
    </row>
    <row r="256" spans="9:22" ht="12.75" x14ac:dyDescent="0.2">
      <c r="I256" s="357"/>
      <c r="J256" s="357"/>
      <c r="K256" s="357"/>
      <c r="Q256" s="354"/>
      <c r="R256" s="354"/>
      <c r="S256" s="355"/>
      <c r="U256" s="154"/>
      <c r="V256" s="154"/>
    </row>
    <row r="257" spans="9:22" ht="12.75" x14ac:dyDescent="0.2">
      <c r="I257" s="357"/>
      <c r="J257" s="357"/>
      <c r="K257" s="357"/>
      <c r="Q257" s="354"/>
      <c r="R257" s="354"/>
      <c r="S257" s="355"/>
      <c r="U257" s="154"/>
      <c r="V257" s="154"/>
    </row>
    <row r="258" spans="9:22" ht="12.75" x14ac:dyDescent="0.2">
      <c r="I258" s="357"/>
      <c r="J258" s="357"/>
      <c r="K258" s="357"/>
      <c r="Q258" s="354"/>
      <c r="R258" s="354"/>
      <c r="S258" s="355"/>
      <c r="U258" s="154"/>
      <c r="V258" s="154"/>
    </row>
    <row r="259" spans="9:22" ht="12.75" x14ac:dyDescent="0.2">
      <c r="I259" s="357"/>
      <c r="J259" s="357"/>
      <c r="K259" s="357"/>
      <c r="Q259" s="354"/>
      <c r="R259" s="354"/>
      <c r="S259" s="355"/>
      <c r="U259" s="154"/>
      <c r="V259" s="154"/>
    </row>
    <row r="260" spans="9:22" ht="12.75" x14ac:dyDescent="0.2">
      <c r="I260" s="357"/>
      <c r="J260" s="357"/>
      <c r="K260" s="357"/>
      <c r="Q260" s="354"/>
      <c r="R260" s="354"/>
      <c r="S260" s="355"/>
      <c r="U260" s="154"/>
      <c r="V260" s="154"/>
    </row>
    <row r="261" spans="9:22" ht="12.75" x14ac:dyDescent="0.2">
      <c r="I261" s="357"/>
      <c r="J261" s="357"/>
      <c r="K261" s="357"/>
      <c r="Q261" s="354"/>
      <c r="R261" s="354"/>
      <c r="S261" s="355"/>
      <c r="U261" s="154"/>
      <c r="V261" s="154"/>
    </row>
    <row r="262" spans="9:22" ht="12.75" x14ac:dyDescent="0.2">
      <c r="I262" s="357"/>
      <c r="J262" s="357"/>
      <c r="K262" s="357"/>
      <c r="Q262" s="354"/>
      <c r="R262" s="354"/>
      <c r="S262" s="355"/>
      <c r="U262" s="154"/>
      <c r="V262" s="154"/>
    </row>
    <row r="263" spans="9:22" ht="12.75" x14ac:dyDescent="0.2">
      <c r="I263" s="357"/>
      <c r="J263" s="357"/>
      <c r="K263" s="357"/>
      <c r="Q263" s="354"/>
      <c r="R263" s="354"/>
      <c r="S263" s="355"/>
      <c r="U263" s="154"/>
      <c r="V263" s="154"/>
    </row>
    <row r="264" spans="9:22" ht="12.75" x14ac:dyDescent="0.2">
      <c r="I264" s="357"/>
      <c r="J264" s="357"/>
      <c r="K264" s="357"/>
      <c r="Q264" s="354"/>
      <c r="R264" s="354"/>
      <c r="S264" s="355"/>
      <c r="U264" s="154"/>
      <c r="V264" s="154"/>
    </row>
    <row r="265" spans="9:22" ht="12.75" x14ac:dyDescent="0.2">
      <c r="I265" s="357"/>
      <c r="J265" s="357"/>
      <c r="K265" s="357"/>
      <c r="Q265" s="354"/>
      <c r="R265" s="354"/>
      <c r="S265" s="355"/>
      <c r="U265" s="154"/>
      <c r="V265" s="154"/>
    </row>
    <row r="266" spans="9:22" ht="12.75" x14ac:dyDescent="0.2">
      <c r="I266" s="357"/>
      <c r="J266" s="357"/>
      <c r="K266" s="357"/>
      <c r="Q266" s="354"/>
      <c r="R266" s="354"/>
      <c r="S266" s="355"/>
      <c r="U266" s="154"/>
      <c r="V266" s="154"/>
    </row>
    <row r="267" spans="9:22" ht="12.75" x14ac:dyDescent="0.2">
      <c r="I267" s="357"/>
      <c r="J267" s="357"/>
      <c r="K267" s="357"/>
      <c r="Q267" s="354"/>
      <c r="R267" s="354"/>
      <c r="S267" s="355"/>
      <c r="U267" s="154"/>
      <c r="V267" s="154"/>
    </row>
    <row r="268" spans="9:22" ht="12.75" x14ac:dyDescent="0.2">
      <c r="I268" s="357"/>
      <c r="J268" s="357"/>
      <c r="K268" s="357"/>
      <c r="Q268" s="354"/>
      <c r="R268" s="354"/>
      <c r="S268" s="355"/>
      <c r="U268" s="154"/>
      <c r="V268" s="154"/>
    </row>
    <row r="269" spans="9:22" ht="12.75" x14ac:dyDescent="0.2">
      <c r="I269" s="357"/>
      <c r="J269" s="357"/>
      <c r="K269" s="357"/>
      <c r="Q269" s="354"/>
      <c r="R269" s="354"/>
      <c r="S269" s="355"/>
      <c r="U269" s="154"/>
      <c r="V269" s="154"/>
    </row>
    <row r="270" spans="9:22" ht="12.75" x14ac:dyDescent="0.2">
      <c r="I270" s="357"/>
      <c r="J270" s="357"/>
      <c r="K270" s="357"/>
      <c r="Q270" s="354"/>
      <c r="R270" s="354"/>
      <c r="S270" s="355"/>
      <c r="U270" s="154"/>
      <c r="V270" s="154"/>
    </row>
    <row r="271" spans="9:22" ht="12.75" x14ac:dyDescent="0.2">
      <c r="I271" s="357"/>
      <c r="J271" s="357"/>
      <c r="K271" s="357"/>
      <c r="Q271" s="354"/>
      <c r="R271" s="354"/>
      <c r="S271" s="355"/>
      <c r="U271" s="154"/>
      <c r="V271" s="154"/>
    </row>
    <row r="272" spans="9:22" ht="12.75" x14ac:dyDescent="0.2">
      <c r="I272" s="357"/>
      <c r="J272" s="357"/>
      <c r="K272" s="357"/>
      <c r="Q272" s="354"/>
      <c r="R272" s="354"/>
      <c r="S272" s="355"/>
      <c r="U272" s="154"/>
      <c r="V272" s="154"/>
    </row>
    <row r="273" spans="9:22" ht="12.75" x14ac:dyDescent="0.2">
      <c r="I273" s="357"/>
      <c r="J273" s="357"/>
      <c r="K273" s="357"/>
      <c r="Q273" s="354"/>
      <c r="R273" s="354"/>
      <c r="S273" s="355"/>
      <c r="U273" s="154"/>
      <c r="V273" s="154"/>
    </row>
    <row r="274" spans="9:22" ht="12.75" x14ac:dyDescent="0.2">
      <c r="I274" s="357"/>
      <c r="J274" s="357"/>
      <c r="K274" s="357"/>
      <c r="Q274" s="354"/>
      <c r="R274" s="354"/>
      <c r="S274" s="355"/>
      <c r="U274" s="154"/>
      <c r="V274" s="154"/>
    </row>
    <row r="275" spans="9:22" ht="12.75" x14ac:dyDescent="0.2">
      <c r="I275" s="357"/>
      <c r="J275" s="357"/>
      <c r="K275" s="357"/>
      <c r="Q275" s="354"/>
      <c r="R275" s="354"/>
      <c r="S275" s="355"/>
      <c r="U275" s="154"/>
      <c r="V275" s="154"/>
    </row>
    <row r="276" spans="9:22" ht="12.75" x14ac:dyDescent="0.2">
      <c r="I276" s="357"/>
      <c r="J276" s="357"/>
      <c r="K276" s="357"/>
      <c r="Q276" s="354"/>
      <c r="R276" s="354"/>
      <c r="S276" s="355"/>
      <c r="U276" s="154"/>
      <c r="V276" s="154"/>
    </row>
    <row r="277" spans="9:22" ht="12.75" x14ac:dyDescent="0.2">
      <c r="I277" s="357"/>
      <c r="J277" s="357"/>
      <c r="K277" s="357"/>
      <c r="Q277" s="354"/>
      <c r="R277" s="354"/>
      <c r="S277" s="355"/>
      <c r="U277" s="154"/>
      <c r="V277" s="154"/>
    </row>
    <row r="278" spans="9:22" ht="12.75" x14ac:dyDescent="0.2">
      <c r="I278" s="357"/>
      <c r="J278" s="357"/>
      <c r="K278" s="357"/>
      <c r="Q278" s="354"/>
      <c r="R278" s="354"/>
      <c r="S278" s="355"/>
      <c r="U278" s="154"/>
      <c r="V278" s="154"/>
    </row>
    <row r="279" spans="9:22" ht="12.75" x14ac:dyDescent="0.2">
      <c r="I279" s="357"/>
      <c r="J279" s="357"/>
      <c r="K279" s="357"/>
      <c r="Q279" s="354"/>
      <c r="R279" s="354"/>
      <c r="S279" s="355"/>
      <c r="U279" s="154"/>
      <c r="V279" s="154"/>
    </row>
    <row r="280" spans="9:22" ht="12.75" x14ac:dyDescent="0.2">
      <c r="I280" s="357"/>
      <c r="J280" s="357"/>
      <c r="K280" s="357"/>
      <c r="Q280" s="354"/>
      <c r="R280" s="354"/>
      <c r="S280" s="355"/>
      <c r="U280" s="154"/>
      <c r="V280" s="154"/>
    </row>
    <row r="281" spans="9:22" ht="12.75" x14ac:dyDescent="0.2">
      <c r="I281" s="357"/>
      <c r="J281" s="357"/>
      <c r="K281" s="357"/>
      <c r="Q281" s="354"/>
      <c r="R281" s="354"/>
      <c r="S281" s="355"/>
      <c r="U281" s="154"/>
      <c r="V281" s="154"/>
    </row>
    <row r="282" spans="9:22" ht="12.75" x14ac:dyDescent="0.2">
      <c r="I282" s="357"/>
      <c r="J282" s="357"/>
      <c r="K282" s="357"/>
      <c r="Q282" s="354"/>
      <c r="R282" s="354"/>
      <c r="S282" s="355"/>
      <c r="U282" s="154"/>
      <c r="V282" s="154"/>
    </row>
    <row r="283" spans="9:22" ht="12.75" x14ac:dyDescent="0.2">
      <c r="I283" s="357"/>
      <c r="J283" s="357"/>
      <c r="K283" s="357"/>
      <c r="Q283" s="354"/>
      <c r="R283" s="354"/>
      <c r="S283" s="355"/>
      <c r="U283" s="154"/>
      <c r="V283" s="154"/>
    </row>
    <row r="284" spans="9:22" ht="12.75" x14ac:dyDescent="0.2">
      <c r="I284" s="357"/>
      <c r="J284" s="357"/>
      <c r="K284" s="357"/>
      <c r="Q284" s="354"/>
      <c r="R284" s="354"/>
      <c r="S284" s="355"/>
      <c r="U284" s="154"/>
      <c r="V284" s="154"/>
    </row>
    <row r="285" spans="9:22" ht="12.75" x14ac:dyDescent="0.2">
      <c r="I285" s="357"/>
      <c r="J285" s="357"/>
      <c r="K285" s="357"/>
      <c r="Q285" s="354"/>
      <c r="R285" s="354"/>
      <c r="S285" s="355"/>
      <c r="U285" s="154"/>
      <c r="V285" s="154"/>
    </row>
    <row r="286" spans="9:22" ht="12.75" x14ac:dyDescent="0.2">
      <c r="I286" s="357"/>
      <c r="J286" s="357"/>
      <c r="K286" s="357"/>
      <c r="Q286" s="354"/>
      <c r="R286" s="354"/>
      <c r="S286" s="355"/>
      <c r="U286" s="154"/>
      <c r="V286" s="154"/>
    </row>
    <row r="287" spans="9:22" ht="12.75" x14ac:dyDescent="0.2">
      <c r="I287" s="357"/>
      <c r="J287" s="357"/>
      <c r="K287" s="357"/>
      <c r="Q287" s="354"/>
      <c r="R287" s="354"/>
      <c r="S287" s="355"/>
      <c r="U287" s="154"/>
      <c r="V287" s="154"/>
    </row>
    <row r="288" spans="9:22" ht="12.75" x14ac:dyDescent="0.2">
      <c r="I288" s="357"/>
      <c r="J288" s="357"/>
      <c r="K288" s="357"/>
      <c r="Q288" s="354"/>
      <c r="R288" s="354"/>
      <c r="S288" s="355"/>
      <c r="U288" s="154"/>
      <c r="V288" s="154"/>
    </row>
    <row r="289" spans="11:22" ht="12.75" x14ac:dyDescent="0.2">
      <c r="K289" s="357"/>
      <c r="Q289" s="354"/>
      <c r="R289" s="354"/>
      <c r="U289" s="154"/>
      <c r="V289" s="154"/>
    </row>
    <row r="290" spans="11:22" ht="12.75" x14ac:dyDescent="0.2">
      <c r="U290" s="154"/>
      <c r="V290" s="154"/>
    </row>
  </sheetData>
  <sheetProtection selectLockedCells="1"/>
  <protectedRanges>
    <protectedRange sqref="H177:H180" name="Range1_1"/>
  </protectedRanges>
  <mergeCells count="6">
    <mergeCell ref="G180:H180"/>
    <mergeCell ref="C1:E1"/>
    <mergeCell ref="F1:G1"/>
    <mergeCell ref="G177:H177"/>
    <mergeCell ref="G178:H178"/>
    <mergeCell ref="G179:H179"/>
  </mergeCells>
  <dataValidations count="1">
    <dataValidation type="list" showInputMessage="1" showErrorMessage="1" errorTitle="Festival Name Error" error="Please choose a Festival Name from the Dowp Down List_x000a_" promptTitle="Festival Name" prompt="If this is a Festival Weekend Please choose a Festival From the Drop Down List" sqref="F1:I1">
      <formula1>$B$152:$B$156</formula1>
    </dataValidation>
  </dataValidations>
  <printOptions horizontalCentered="1" verticalCentered="1" gridLines="1" gridLinesSet="0"/>
  <pageMargins left="0" right="0" top="0" bottom="0" header="0" footer="0.16"/>
  <pageSetup scale="45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3">
    <tabColor indexed="45"/>
  </sheetPr>
  <dimension ref="A1:CZ291"/>
  <sheetViews>
    <sheetView workbookViewId="0">
      <selection activeCell="G31" sqref="G31"/>
    </sheetView>
  </sheetViews>
  <sheetFormatPr defaultColWidth="9.83203125" defaultRowHeight="11.25" x14ac:dyDescent="0.2"/>
  <cols>
    <col min="1" max="1" width="9.1640625" style="80" customWidth="1"/>
    <col min="2" max="2" width="34.6640625" style="80" customWidth="1"/>
    <col min="3" max="3" width="1.83203125" style="80" customWidth="1"/>
    <col min="4" max="4" width="8.6640625" style="170" customWidth="1"/>
    <col min="5" max="7" width="9.83203125" style="170" customWidth="1"/>
    <col min="8" max="8" width="12" style="358" customWidth="1"/>
    <col min="9" max="10" width="9.83203125" style="321" customWidth="1"/>
    <col min="11" max="11" width="15.5" style="321" customWidth="1"/>
    <col min="12" max="13" width="15.5" style="170" customWidth="1"/>
    <col min="14" max="14" width="15.5" style="321" customWidth="1"/>
    <col min="15" max="16" width="15.5" style="353" customWidth="1"/>
    <col min="17" max="17" width="15.5" style="286" customWidth="1"/>
    <col min="18" max="18" width="15.83203125" style="286" customWidth="1"/>
    <col min="19" max="19" width="17.83203125" style="80" customWidth="1"/>
    <col min="20" max="20" width="9.83203125" style="80"/>
    <col min="21" max="21" width="16.33203125" style="80" customWidth="1"/>
    <col min="22" max="16384" width="9.83203125" style="80"/>
  </cols>
  <sheetData>
    <row r="1" spans="1:23" ht="18" customHeight="1" x14ac:dyDescent="0.25">
      <c r="A1" s="69" t="s">
        <v>60</v>
      </c>
      <c r="B1" s="70"/>
      <c r="C1" s="1101" t="s">
        <v>330</v>
      </c>
      <c r="D1" s="1101"/>
      <c r="E1" s="1101"/>
      <c r="F1" s="1105" t="s">
        <v>332</v>
      </c>
      <c r="G1" s="1105"/>
      <c r="H1" s="509"/>
      <c r="I1" s="509"/>
      <c r="J1" s="74"/>
      <c r="K1" s="74"/>
      <c r="L1" s="75"/>
      <c r="M1" s="72"/>
      <c r="N1" s="76"/>
      <c r="O1" s="77"/>
      <c r="P1" s="77"/>
      <c r="Q1" s="78"/>
      <c r="R1" s="78"/>
      <c r="S1" s="79"/>
      <c r="T1" s="79"/>
    </row>
    <row r="2" spans="1:23" ht="18" customHeight="1" x14ac:dyDescent="0.25">
      <c r="A2" s="69" t="s">
        <v>15</v>
      </c>
      <c r="B2" s="81">
        <f>Friday!B2</f>
        <v>43168</v>
      </c>
      <c r="C2" s="71"/>
      <c r="D2" s="72"/>
      <c r="E2" s="72"/>
      <c r="F2" s="82"/>
      <c r="G2" s="83" t="s">
        <v>51</v>
      </c>
      <c r="H2" s="84"/>
      <c r="I2" s="85"/>
      <c r="J2" s="85"/>
      <c r="K2" s="85"/>
      <c r="L2" s="86"/>
      <c r="M2" s="86"/>
      <c r="N2" s="85"/>
      <c r="O2" s="87"/>
      <c r="P2" s="87"/>
      <c r="Q2" s="78"/>
      <c r="R2" s="78"/>
      <c r="S2" s="79"/>
      <c r="T2" s="79"/>
    </row>
    <row r="3" spans="1:23" s="97" customFormat="1" ht="12" x14ac:dyDescent="0.2">
      <c r="A3" s="88"/>
      <c r="B3" s="464"/>
      <c r="C3" s="464"/>
      <c r="D3" s="465"/>
      <c r="E3" s="466" t="s">
        <v>21</v>
      </c>
      <c r="F3" s="467" t="s">
        <v>21</v>
      </c>
      <c r="G3" s="468" t="s">
        <v>21</v>
      </c>
      <c r="H3" s="467" t="s">
        <v>21</v>
      </c>
      <c r="I3" s="467" t="s">
        <v>21</v>
      </c>
      <c r="J3" s="467" t="s">
        <v>21</v>
      </c>
      <c r="K3" s="466" t="s">
        <v>21</v>
      </c>
      <c r="L3" s="467" t="s">
        <v>21</v>
      </c>
      <c r="M3" s="468" t="s">
        <v>21</v>
      </c>
      <c r="N3" s="467" t="s">
        <v>21</v>
      </c>
      <c r="O3" s="467" t="s">
        <v>21</v>
      </c>
      <c r="P3" s="467" t="s">
        <v>21</v>
      </c>
      <c r="Q3" s="469"/>
      <c r="R3" s="96"/>
      <c r="S3" s="96"/>
    </row>
    <row r="4" spans="1:23" s="97" customFormat="1" ht="12" x14ac:dyDescent="0.2">
      <c r="A4" s="98"/>
      <c r="B4" s="470" t="s">
        <v>25</v>
      </c>
      <c r="C4" s="471"/>
      <c r="D4" s="472"/>
      <c r="E4" s="473">
        <v>1</v>
      </c>
      <c r="F4" s="474">
        <v>2</v>
      </c>
      <c r="G4" s="474">
        <v>3</v>
      </c>
      <c r="H4" s="474">
        <v>4</v>
      </c>
      <c r="I4" s="474">
        <v>5</v>
      </c>
      <c r="J4" s="474">
        <v>6</v>
      </c>
      <c r="K4" s="473">
        <v>1</v>
      </c>
      <c r="L4" s="475">
        <v>2</v>
      </c>
      <c r="M4" s="104">
        <v>3</v>
      </c>
      <c r="N4" s="475">
        <v>4</v>
      </c>
      <c r="O4" s="475">
        <v>5</v>
      </c>
      <c r="P4" s="475">
        <v>6</v>
      </c>
      <c r="Q4" s="476" t="s">
        <v>2</v>
      </c>
      <c r="R4" s="96"/>
      <c r="S4" s="106"/>
      <c r="T4" s="107"/>
      <c r="U4" s="107"/>
      <c r="V4" s="107"/>
      <c r="W4" s="107"/>
    </row>
    <row r="5" spans="1:23" s="97" customFormat="1" ht="12" x14ac:dyDescent="0.2">
      <c r="A5" s="98"/>
      <c r="B5" s="470" t="s">
        <v>3</v>
      </c>
      <c r="C5" s="471"/>
      <c r="D5" s="472"/>
      <c r="E5" s="473" t="s">
        <v>4</v>
      </c>
      <c r="F5" s="474" t="s">
        <v>4</v>
      </c>
      <c r="G5" s="474" t="s">
        <v>4</v>
      </c>
      <c r="H5" s="474" t="s">
        <v>4</v>
      </c>
      <c r="I5" s="474" t="s">
        <v>4</v>
      </c>
      <c r="J5" s="474" t="s">
        <v>4</v>
      </c>
      <c r="K5" s="473" t="s">
        <v>5</v>
      </c>
      <c r="L5" s="475" t="s">
        <v>5</v>
      </c>
      <c r="M5" s="104" t="s">
        <v>5</v>
      </c>
      <c r="N5" s="475" t="s">
        <v>5</v>
      </c>
      <c r="O5" s="475" t="s">
        <v>5</v>
      </c>
      <c r="P5" s="475" t="s">
        <v>5</v>
      </c>
      <c r="Q5" s="476" t="s">
        <v>6</v>
      </c>
      <c r="R5" s="96"/>
      <c r="S5" s="106"/>
      <c r="T5" s="107"/>
      <c r="U5" s="107"/>
      <c r="V5" s="107"/>
      <c r="W5" s="107"/>
    </row>
    <row r="6" spans="1:23" s="97" customFormat="1" ht="18" hidden="1" customHeight="1" x14ac:dyDescent="0.2">
      <c r="A6" s="98"/>
      <c r="B6" s="470"/>
      <c r="C6" s="471"/>
      <c r="D6" s="472"/>
      <c r="E6" s="473"/>
      <c r="F6" s="474"/>
      <c r="G6" s="474"/>
      <c r="H6" s="474"/>
      <c r="I6" s="474"/>
      <c r="J6" s="474"/>
      <c r="K6" s="473"/>
      <c r="L6" s="475"/>
      <c r="M6" s="104"/>
      <c r="N6" s="475"/>
      <c r="O6" s="475"/>
      <c r="P6" s="475"/>
      <c r="Q6" s="476"/>
      <c r="R6" s="96"/>
      <c r="S6" s="106"/>
      <c r="T6" s="107"/>
      <c r="U6" s="107"/>
      <c r="V6" s="107"/>
      <c r="W6" s="107"/>
    </row>
    <row r="7" spans="1:23" s="97" customFormat="1" ht="18" hidden="1" customHeight="1" x14ac:dyDescent="0.2">
      <c r="A7" s="98"/>
      <c r="B7" s="470"/>
      <c r="C7" s="471"/>
      <c r="D7" s="472"/>
      <c r="E7" s="473"/>
      <c r="F7" s="474"/>
      <c r="G7" s="474"/>
      <c r="H7" s="474"/>
      <c r="I7" s="474"/>
      <c r="J7" s="474"/>
      <c r="K7" s="473"/>
      <c r="L7" s="475"/>
      <c r="M7" s="104"/>
      <c r="N7" s="475"/>
      <c r="O7" s="475"/>
      <c r="P7" s="475"/>
      <c r="Q7" s="476"/>
      <c r="R7" s="96"/>
      <c r="S7" s="106"/>
      <c r="T7" s="107"/>
      <c r="U7" s="107"/>
      <c r="V7" s="107"/>
      <c r="W7" s="107"/>
    </row>
    <row r="8" spans="1:23" s="97" customFormat="1" ht="18" hidden="1" customHeight="1" x14ac:dyDescent="0.2">
      <c r="A8" s="98"/>
      <c r="B8" s="470"/>
      <c r="C8" s="471"/>
      <c r="D8" s="472"/>
      <c r="E8" s="473"/>
      <c r="F8" s="474"/>
      <c r="G8" s="474"/>
      <c r="H8" s="474"/>
      <c r="I8" s="474"/>
      <c r="J8" s="474"/>
      <c r="K8" s="473"/>
      <c r="L8" s="475"/>
      <c r="M8" s="104"/>
      <c r="N8" s="475"/>
      <c r="O8" s="475"/>
      <c r="P8" s="475"/>
      <c r="Q8" s="476"/>
      <c r="R8" s="96"/>
      <c r="S8" s="106"/>
      <c r="T8" s="107"/>
      <c r="U8" s="107"/>
      <c r="V8" s="107"/>
      <c r="W8" s="107"/>
    </row>
    <row r="9" spans="1:23" s="97" customFormat="1" ht="18" hidden="1" customHeight="1" x14ac:dyDescent="0.2">
      <c r="A9" s="98"/>
      <c r="B9" s="470"/>
      <c r="C9" s="471"/>
      <c r="D9" s="472"/>
      <c r="E9" s="473"/>
      <c r="F9" s="474"/>
      <c r="G9" s="474"/>
      <c r="H9" s="474"/>
      <c r="I9" s="474"/>
      <c r="J9" s="474"/>
      <c r="K9" s="473"/>
      <c r="L9" s="475"/>
      <c r="M9" s="104"/>
      <c r="N9" s="475"/>
      <c r="O9" s="475"/>
      <c r="P9" s="475"/>
      <c r="Q9" s="476"/>
      <c r="R9" s="96"/>
      <c r="S9" s="106"/>
      <c r="T9" s="107"/>
      <c r="U9" s="107"/>
      <c r="V9" s="107"/>
      <c r="W9" s="107"/>
    </row>
    <row r="10" spans="1:23" s="97" customFormat="1" ht="18" hidden="1" customHeight="1" x14ac:dyDescent="0.2">
      <c r="A10" s="98"/>
      <c r="B10" s="470"/>
      <c r="C10" s="471"/>
      <c r="D10" s="472"/>
      <c r="E10" s="473"/>
      <c r="F10" s="474"/>
      <c r="G10" s="474"/>
      <c r="H10" s="474"/>
      <c r="I10" s="474"/>
      <c r="J10" s="474"/>
      <c r="K10" s="473"/>
      <c r="L10" s="475"/>
      <c r="M10" s="104"/>
      <c r="N10" s="475"/>
      <c r="O10" s="475"/>
      <c r="P10" s="475"/>
      <c r="Q10" s="476"/>
      <c r="R10" s="96"/>
      <c r="S10" s="106"/>
      <c r="T10" s="107"/>
      <c r="U10" s="107"/>
      <c r="V10" s="107"/>
      <c r="W10" s="107"/>
    </row>
    <row r="11" spans="1:23" s="97" customFormat="1" ht="18" hidden="1" customHeight="1" x14ac:dyDescent="0.2">
      <c r="A11" s="98"/>
      <c r="B11" s="470"/>
      <c r="C11" s="471"/>
      <c r="D11" s="472"/>
      <c r="E11" s="473"/>
      <c r="F11" s="474"/>
      <c r="G11" s="474"/>
      <c r="H11" s="474"/>
      <c r="I11" s="474"/>
      <c r="J11" s="474"/>
      <c r="K11" s="473"/>
      <c r="L11" s="475"/>
      <c r="M11" s="104"/>
      <c r="N11" s="475"/>
      <c r="O11" s="475"/>
      <c r="P11" s="475"/>
      <c r="Q11" s="476"/>
      <c r="R11" s="96"/>
      <c r="S11" s="106"/>
      <c r="T11" s="107"/>
      <c r="U11" s="107"/>
      <c r="V11" s="107"/>
      <c r="W11" s="107"/>
    </row>
    <row r="12" spans="1:23" ht="18" customHeight="1" x14ac:dyDescent="0.2">
      <c r="A12" s="510"/>
      <c r="B12" s="511" t="s">
        <v>321</v>
      </c>
      <c r="C12" s="512"/>
      <c r="D12" s="513"/>
      <c r="E12" s="514"/>
      <c r="F12" s="514"/>
      <c r="G12" s="515"/>
      <c r="H12" s="515"/>
      <c r="I12" s="515"/>
      <c r="J12" s="515"/>
      <c r="K12" s="516"/>
      <c r="L12" s="516"/>
      <c r="M12" s="517"/>
      <c r="N12" s="516"/>
      <c r="O12" s="516"/>
      <c r="P12" s="516"/>
      <c r="Q12" s="518"/>
      <c r="R12" s="79"/>
    </row>
    <row r="13" spans="1:23" ht="18" customHeight="1" x14ac:dyDescent="0.2">
      <c r="A13" s="111"/>
      <c r="B13" s="112" t="s">
        <v>322</v>
      </c>
      <c r="C13" s="119"/>
      <c r="D13" s="362">
        <v>30</v>
      </c>
      <c r="E13" s="527"/>
      <c r="F13" s="528"/>
      <c r="G13" s="529"/>
      <c r="H13" s="529"/>
      <c r="I13" s="529"/>
      <c r="J13" s="529"/>
      <c r="K13" s="521">
        <f t="shared" ref="K13:N20" si="0">E13*$D13</f>
        <v>0</v>
      </c>
      <c r="L13" s="521">
        <f t="shared" si="0"/>
        <v>0</v>
      </c>
      <c r="M13" s="521">
        <f t="shared" si="0"/>
        <v>0</v>
      </c>
      <c r="N13" s="521">
        <f t="shared" si="0"/>
        <v>0</v>
      </c>
      <c r="O13" s="521">
        <f t="shared" ref="O13:O20" si="1">I13*$D13</f>
        <v>0</v>
      </c>
      <c r="P13" s="521">
        <f t="shared" ref="P13:P20" si="2">J13*$D13</f>
        <v>0</v>
      </c>
      <c r="Q13" s="522">
        <f t="shared" ref="Q13:Q20" si="3">SUM(K13:P13)</f>
        <v>0</v>
      </c>
      <c r="R13" s="79"/>
    </row>
    <row r="14" spans="1:23" ht="18" customHeight="1" x14ac:dyDescent="0.2">
      <c r="A14" s="111"/>
      <c r="B14" s="112" t="s">
        <v>323</v>
      </c>
      <c r="C14" s="123"/>
      <c r="D14" s="362">
        <v>15</v>
      </c>
      <c r="E14" s="527"/>
      <c r="F14" s="528"/>
      <c r="G14" s="529"/>
      <c r="H14" s="529"/>
      <c r="I14" s="529"/>
      <c r="J14" s="529"/>
      <c r="K14" s="521">
        <f t="shared" si="0"/>
        <v>0</v>
      </c>
      <c r="L14" s="521">
        <f t="shared" si="0"/>
        <v>0</v>
      </c>
      <c r="M14" s="521">
        <f t="shared" si="0"/>
        <v>0</v>
      </c>
      <c r="N14" s="521">
        <f t="shared" si="0"/>
        <v>0</v>
      </c>
      <c r="O14" s="521">
        <f t="shared" si="1"/>
        <v>0</v>
      </c>
      <c r="P14" s="521">
        <f t="shared" si="2"/>
        <v>0</v>
      </c>
      <c r="Q14" s="522">
        <f t="shared" si="3"/>
        <v>0</v>
      </c>
      <c r="R14" s="79"/>
    </row>
    <row r="15" spans="1:23" ht="18" customHeight="1" x14ac:dyDescent="0.2">
      <c r="A15" s="111"/>
      <c r="B15" s="112" t="s">
        <v>324</v>
      </c>
      <c r="C15" s="123"/>
      <c r="D15" s="362">
        <v>20</v>
      </c>
      <c r="E15" s="527"/>
      <c r="F15" s="528"/>
      <c r="G15" s="529"/>
      <c r="H15" s="529"/>
      <c r="I15" s="529"/>
      <c r="J15" s="529"/>
      <c r="K15" s="521">
        <f t="shared" si="0"/>
        <v>0</v>
      </c>
      <c r="L15" s="521">
        <f t="shared" si="0"/>
        <v>0</v>
      </c>
      <c r="M15" s="521">
        <f t="shared" si="0"/>
        <v>0</v>
      </c>
      <c r="N15" s="521">
        <f t="shared" si="0"/>
        <v>0</v>
      </c>
      <c r="O15" s="521">
        <f t="shared" si="1"/>
        <v>0</v>
      </c>
      <c r="P15" s="521">
        <f t="shared" si="2"/>
        <v>0</v>
      </c>
      <c r="Q15" s="522">
        <f t="shared" si="3"/>
        <v>0</v>
      </c>
      <c r="R15" s="79"/>
    </row>
    <row r="16" spans="1:23" ht="18" customHeight="1" x14ac:dyDescent="0.2">
      <c r="A16" s="111"/>
      <c r="B16" s="112" t="s">
        <v>325</v>
      </c>
      <c r="C16" s="123"/>
      <c r="D16" s="362">
        <v>10</v>
      </c>
      <c r="E16" s="527"/>
      <c r="F16" s="528"/>
      <c r="G16" s="529"/>
      <c r="H16" s="529"/>
      <c r="I16" s="529"/>
      <c r="J16" s="529"/>
      <c r="K16" s="521">
        <f t="shared" si="0"/>
        <v>0</v>
      </c>
      <c r="L16" s="521">
        <f t="shared" si="0"/>
        <v>0</v>
      </c>
      <c r="M16" s="521">
        <f t="shared" si="0"/>
        <v>0</v>
      </c>
      <c r="N16" s="521">
        <f t="shared" si="0"/>
        <v>0</v>
      </c>
      <c r="O16" s="521">
        <f t="shared" si="1"/>
        <v>0</v>
      </c>
      <c r="P16" s="521">
        <f t="shared" si="2"/>
        <v>0</v>
      </c>
      <c r="Q16" s="522">
        <f t="shared" si="3"/>
        <v>0</v>
      </c>
      <c r="R16" s="79"/>
    </row>
    <row r="17" spans="1:20" ht="18" customHeight="1" x14ac:dyDescent="0.2">
      <c r="A17" s="111"/>
      <c r="B17" s="112" t="s">
        <v>326</v>
      </c>
      <c r="C17" s="123"/>
      <c r="D17" s="362" t="s">
        <v>283</v>
      </c>
      <c r="E17" s="527"/>
      <c r="F17" s="528"/>
      <c r="G17" s="529"/>
      <c r="H17" s="529"/>
      <c r="I17" s="529"/>
      <c r="J17" s="529"/>
      <c r="K17" s="521">
        <f t="shared" si="0"/>
        <v>0</v>
      </c>
      <c r="L17" s="521">
        <f t="shared" si="0"/>
        <v>0</v>
      </c>
      <c r="M17" s="521">
        <f t="shared" si="0"/>
        <v>0</v>
      </c>
      <c r="N17" s="521">
        <f t="shared" si="0"/>
        <v>0</v>
      </c>
      <c r="O17" s="521">
        <f t="shared" si="1"/>
        <v>0</v>
      </c>
      <c r="P17" s="521">
        <f t="shared" si="2"/>
        <v>0</v>
      </c>
      <c r="Q17" s="522">
        <f t="shared" si="3"/>
        <v>0</v>
      </c>
      <c r="R17" s="79"/>
    </row>
    <row r="18" spans="1:20" ht="18" customHeight="1" x14ac:dyDescent="0.2">
      <c r="A18" s="111"/>
      <c r="B18" s="112" t="s">
        <v>327</v>
      </c>
      <c r="C18" s="123"/>
      <c r="D18" s="362" t="s">
        <v>283</v>
      </c>
      <c r="E18" s="527"/>
      <c r="F18" s="528"/>
      <c r="G18" s="529"/>
      <c r="H18" s="529"/>
      <c r="I18" s="529"/>
      <c r="J18" s="529"/>
      <c r="K18" s="521">
        <f t="shared" si="0"/>
        <v>0</v>
      </c>
      <c r="L18" s="521">
        <f t="shared" si="0"/>
        <v>0</v>
      </c>
      <c r="M18" s="521">
        <f t="shared" si="0"/>
        <v>0</v>
      </c>
      <c r="N18" s="521">
        <f t="shared" si="0"/>
        <v>0</v>
      </c>
      <c r="O18" s="521">
        <f t="shared" si="1"/>
        <v>0</v>
      </c>
      <c r="P18" s="521">
        <f t="shared" si="2"/>
        <v>0</v>
      </c>
      <c r="Q18" s="522">
        <f t="shared" si="3"/>
        <v>0</v>
      </c>
      <c r="R18" s="79"/>
    </row>
    <row r="19" spans="1:20" ht="18" hidden="1" customHeight="1" x14ac:dyDescent="0.2">
      <c r="A19" s="523"/>
      <c r="B19" s="242" t="s">
        <v>372</v>
      </c>
      <c r="C19" s="123"/>
      <c r="D19" s="362">
        <v>7</v>
      </c>
      <c r="E19" s="527"/>
      <c r="F19" s="528"/>
      <c r="G19" s="529"/>
      <c r="H19" s="529"/>
      <c r="I19" s="529"/>
      <c r="J19" s="529"/>
      <c r="K19" s="521">
        <f t="shared" si="0"/>
        <v>0</v>
      </c>
      <c r="L19" s="521">
        <f t="shared" si="0"/>
        <v>0</v>
      </c>
      <c r="M19" s="521">
        <f t="shared" si="0"/>
        <v>0</v>
      </c>
      <c r="N19" s="521">
        <f t="shared" si="0"/>
        <v>0</v>
      </c>
      <c r="O19" s="521">
        <f t="shared" si="1"/>
        <v>0</v>
      </c>
      <c r="P19" s="521">
        <f t="shared" si="2"/>
        <v>0</v>
      </c>
      <c r="Q19" s="522">
        <f t="shared" si="3"/>
        <v>0</v>
      </c>
      <c r="R19" s="79"/>
    </row>
    <row r="20" spans="1:20" ht="18" hidden="1" customHeight="1" x14ac:dyDescent="0.2">
      <c r="A20" s="523"/>
      <c r="B20" s="242" t="s">
        <v>373</v>
      </c>
      <c r="C20" s="123"/>
      <c r="D20" s="362">
        <v>3</v>
      </c>
      <c r="E20" s="527"/>
      <c r="F20" s="528"/>
      <c r="G20" s="529"/>
      <c r="H20" s="529"/>
      <c r="I20" s="529"/>
      <c r="J20" s="529"/>
      <c r="K20" s="521">
        <f t="shared" si="0"/>
        <v>0</v>
      </c>
      <c r="L20" s="521">
        <f t="shared" si="0"/>
        <v>0</v>
      </c>
      <c r="M20" s="521">
        <f t="shared" si="0"/>
        <v>0</v>
      </c>
      <c r="N20" s="521">
        <f t="shared" si="0"/>
        <v>0</v>
      </c>
      <c r="O20" s="521">
        <f t="shared" si="1"/>
        <v>0</v>
      </c>
      <c r="P20" s="521">
        <f t="shared" si="2"/>
        <v>0</v>
      </c>
      <c r="Q20" s="522">
        <f t="shared" si="3"/>
        <v>0</v>
      </c>
      <c r="R20" s="79"/>
    </row>
    <row r="21" spans="1:20" ht="18" customHeight="1" x14ac:dyDescent="0.25">
      <c r="A21" s="138"/>
      <c r="B21" s="139" t="s">
        <v>328</v>
      </c>
      <c r="C21" s="123"/>
      <c r="D21" s="140"/>
      <c r="E21" s="140"/>
      <c r="F21" s="241"/>
      <c r="G21" s="524"/>
      <c r="H21" s="524"/>
      <c r="I21" s="524"/>
      <c r="J21" s="524"/>
      <c r="K21" s="525"/>
      <c r="L21" s="525"/>
      <c r="M21" s="526"/>
      <c r="N21" s="525"/>
      <c r="O21" s="525"/>
      <c r="P21" s="525"/>
      <c r="Q21" s="188"/>
      <c r="R21" s="79"/>
    </row>
    <row r="22" spans="1:20" ht="18" hidden="1" customHeight="1" x14ac:dyDescent="0.2">
      <c r="A22" s="111">
        <v>1001</v>
      </c>
      <c r="B22" s="147" t="s">
        <v>32</v>
      </c>
      <c r="C22" s="123"/>
      <c r="D22" s="362">
        <v>1</v>
      </c>
      <c r="E22" s="527"/>
      <c r="F22" s="528"/>
      <c r="G22" s="529"/>
      <c r="H22" s="529"/>
      <c r="I22" s="529"/>
      <c r="J22" s="529"/>
      <c r="K22" s="530">
        <f t="shared" ref="K22:K48" si="4">E22*D22</f>
        <v>0</v>
      </c>
      <c r="L22" s="530">
        <f t="shared" ref="L22:L48" si="5">F22*D22</f>
        <v>0</v>
      </c>
      <c r="M22" s="531">
        <f t="shared" ref="M22:M48" si="6">G22*D22</f>
        <v>0</v>
      </c>
      <c r="N22" s="530">
        <f t="shared" ref="N22:N48" si="7">H22*D22</f>
        <v>0</v>
      </c>
      <c r="O22" s="530">
        <f t="shared" ref="O22:O48" si="8">I22*D22</f>
        <v>0</v>
      </c>
      <c r="P22" s="530">
        <f t="shared" ref="P22:P86" si="9">J22*D22</f>
        <v>0</v>
      </c>
      <c r="Q22" s="522">
        <f t="shared" ref="Q22:Q28" si="10">SUM(K22:P22)</f>
        <v>0</v>
      </c>
      <c r="R22" s="79"/>
    </row>
    <row r="23" spans="1:20" ht="18" hidden="1" customHeight="1" x14ac:dyDescent="0.2">
      <c r="A23" s="111">
        <v>1002</v>
      </c>
      <c r="B23" s="112" t="s">
        <v>142</v>
      </c>
      <c r="C23" s="152"/>
      <c r="D23" s="362">
        <v>2</v>
      </c>
      <c r="E23" s="527"/>
      <c r="F23" s="528"/>
      <c r="G23" s="529"/>
      <c r="H23" s="529"/>
      <c r="I23" s="529"/>
      <c r="J23" s="529"/>
      <c r="K23" s="530">
        <f t="shared" si="4"/>
        <v>0</v>
      </c>
      <c r="L23" s="530">
        <f t="shared" si="5"/>
        <v>0</v>
      </c>
      <c r="M23" s="531">
        <f t="shared" si="6"/>
        <v>0</v>
      </c>
      <c r="N23" s="530">
        <f t="shared" si="7"/>
        <v>0</v>
      </c>
      <c r="O23" s="530">
        <f t="shared" si="8"/>
        <v>0</v>
      </c>
      <c r="P23" s="530">
        <f t="shared" si="9"/>
        <v>0</v>
      </c>
      <c r="Q23" s="522">
        <f t="shared" si="10"/>
        <v>0</v>
      </c>
      <c r="R23" s="79"/>
      <c r="S23" s="154" t="s">
        <v>69</v>
      </c>
    </row>
    <row r="24" spans="1:20" ht="18" hidden="1" customHeight="1" x14ac:dyDescent="0.2">
      <c r="A24" s="155">
        <v>1003</v>
      </c>
      <c r="B24" s="112" t="s">
        <v>141</v>
      </c>
      <c r="C24" s="152"/>
      <c r="D24" s="362">
        <v>1</v>
      </c>
      <c r="E24" s="527"/>
      <c r="F24" s="528"/>
      <c r="G24" s="532"/>
      <c r="H24" s="529"/>
      <c r="I24" s="529"/>
      <c r="J24" s="529"/>
      <c r="K24" s="530">
        <f t="shared" si="4"/>
        <v>0</v>
      </c>
      <c r="L24" s="530">
        <f t="shared" si="5"/>
        <v>0</v>
      </c>
      <c r="M24" s="531">
        <f t="shared" si="6"/>
        <v>0</v>
      </c>
      <c r="N24" s="530">
        <f t="shared" si="7"/>
        <v>0</v>
      </c>
      <c r="O24" s="530">
        <f t="shared" si="8"/>
        <v>0</v>
      </c>
      <c r="P24" s="530">
        <f t="shared" si="9"/>
        <v>0</v>
      </c>
      <c r="Q24" s="522">
        <f t="shared" si="10"/>
        <v>0</v>
      </c>
      <c r="R24" s="79"/>
      <c r="S24" s="154"/>
    </row>
    <row r="25" spans="1:20" ht="18" customHeight="1" x14ac:dyDescent="0.2">
      <c r="A25" s="156" t="s">
        <v>410</v>
      </c>
      <c r="B25" s="157" t="s">
        <v>33</v>
      </c>
      <c r="C25" s="152"/>
      <c r="D25" s="362">
        <v>8</v>
      </c>
      <c r="E25" s="528"/>
      <c r="F25" s="528"/>
      <c r="G25" s="532"/>
      <c r="H25" s="529"/>
      <c r="I25" s="529"/>
      <c r="J25" s="529"/>
      <c r="K25" s="530">
        <f t="shared" si="4"/>
        <v>0</v>
      </c>
      <c r="L25" s="530">
        <f t="shared" si="5"/>
        <v>0</v>
      </c>
      <c r="M25" s="531">
        <f t="shared" si="6"/>
        <v>0</v>
      </c>
      <c r="N25" s="530">
        <f t="shared" si="7"/>
        <v>0</v>
      </c>
      <c r="O25" s="530">
        <f t="shared" si="8"/>
        <v>0</v>
      </c>
      <c r="P25" s="530">
        <f t="shared" si="9"/>
        <v>0</v>
      </c>
      <c r="Q25" s="522">
        <f t="shared" si="10"/>
        <v>0</v>
      </c>
      <c r="R25" s="79"/>
      <c r="S25" s="159">
        <f>SUM(K25:P25)</f>
        <v>0</v>
      </c>
      <c r="T25" s="154"/>
    </row>
    <row r="26" spans="1:20" ht="18" customHeight="1" x14ac:dyDescent="0.2">
      <c r="A26" s="160" t="s">
        <v>411</v>
      </c>
      <c r="B26" s="68" t="s">
        <v>34</v>
      </c>
      <c r="C26" s="161"/>
      <c r="D26" s="371">
        <v>5</v>
      </c>
      <c r="E26" s="528"/>
      <c r="F26" s="533"/>
      <c r="G26" s="534"/>
      <c r="H26" s="529"/>
      <c r="I26" s="529"/>
      <c r="J26" s="529"/>
      <c r="K26" s="530">
        <f t="shared" si="4"/>
        <v>0</v>
      </c>
      <c r="L26" s="530">
        <f t="shared" si="5"/>
        <v>0</v>
      </c>
      <c r="M26" s="531">
        <f t="shared" si="6"/>
        <v>0</v>
      </c>
      <c r="N26" s="530">
        <f t="shared" si="7"/>
        <v>0</v>
      </c>
      <c r="O26" s="530">
        <f t="shared" si="8"/>
        <v>0</v>
      </c>
      <c r="P26" s="530">
        <f t="shared" si="9"/>
        <v>0</v>
      </c>
      <c r="Q26" s="522">
        <f t="shared" si="10"/>
        <v>0</v>
      </c>
      <c r="R26" s="79"/>
      <c r="S26" s="159">
        <f t="shared" ref="S26:S39" si="11">SUM(K26:P26)</f>
        <v>0</v>
      </c>
      <c r="T26" s="154"/>
    </row>
    <row r="27" spans="1:20" ht="18" customHeight="1" x14ac:dyDescent="0.2">
      <c r="A27" s="160" t="s">
        <v>412</v>
      </c>
      <c r="B27" s="68" t="s">
        <v>35</v>
      </c>
      <c r="C27" s="161"/>
      <c r="D27" s="371" t="s">
        <v>283</v>
      </c>
      <c r="E27" s="528"/>
      <c r="F27" s="528"/>
      <c r="G27" s="535"/>
      <c r="H27" s="529"/>
      <c r="I27" s="529"/>
      <c r="J27" s="529"/>
      <c r="K27" s="530">
        <f t="shared" si="4"/>
        <v>0</v>
      </c>
      <c r="L27" s="530">
        <f t="shared" si="5"/>
        <v>0</v>
      </c>
      <c r="M27" s="531">
        <f t="shared" si="6"/>
        <v>0</v>
      </c>
      <c r="N27" s="530">
        <f t="shared" si="7"/>
        <v>0</v>
      </c>
      <c r="O27" s="530">
        <f t="shared" si="8"/>
        <v>0</v>
      </c>
      <c r="P27" s="530">
        <f t="shared" si="9"/>
        <v>0</v>
      </c>
      <c r="Q27" s="522">
        <f t="shared" si="10"/>
        <v>0</v>
      </c>
      <c r="R27" s="79"/>
      <c r="S27" s="159">
        <f t="shared" si="11"/>
        <v>0</v>
      </c>
      <c r="T27" s="154"/>
    </row>
    <row r="28" spans="1:20" ht="18" customHeight="1" x14ac:dyDescent="0.2">
      <c r="A28" s="160" t="s">
        <v>413</v>
      </c>
      <c r="B28" s="68" t="s">
        <v>36</v>
      </c>
      <c r="C28" s="161"/>
      <c r="D28" s="371" t="s">
        <v>283</v>
      </c>
      <c r="E28" s="528"/>
      <c r="F28" s="528"/>
      <c r="G28" s="529"/>
      <c r="H28" s="529"/>
      <c r="I28" s="529"/>
      <c r="J28" s="529"/>
      <c r="K28" s="530">
        <f t="shared" si="4"/>
        <v>0</v>
      </c>
      <c r="L28" s="530">
        <f t="shared" si="5"/>
        <v>0</v>
      </c>
      <c r="M28" s="531">
        <f t="shared" si="6"/>
        <v>0</v>
      </c>
      <c r="N28" s="530">
        <f t="shared" si="7"/>
        <v>0</v>
      </c>
      <c r="O28" s="530">
        <f t="shared" si="8"/>
        <v>0</v>
      </c>
      <c r="P28" s="530">
        <f t="shared" si="9"/>
        <v>0</v>
      </c>
      <c r="Q28" s="522">
        <f t="shared" si="10"/>
        <v>0</v>
      </c>
      <c r="R28" s="79"/>
      <c r="S28" s="159">
        <f t="shared" si="11"/>
        <v>0</v>
      </c>
      <c r="T28" s="154"/>
    </row>
    <row r="29" spans="1:20" ht="18" hidden="1" customHeight="1" x14ac:dyDescent="0.2">
      <c r="A29" s="160">
        <v>1008</v>
      </c>
      <c r="B29" s="68" t="s">
        <v>226</v>
      </c>
      <c r="C29" s="161"/>
      <c r="D29" s="371"/>
      <c r="E29" s="528"/>
      <c r="F29" s="528"/>
      <c r="G29" s="529"/>
      <c r="H29" s="529"/>
      <c r="I29" s="529"/>
      <c r="J29" s="529"/>
      <c r="K29" s="530">
        <f t="shared" si="4"/>
        <v>0</v>
      </c>
      <c r="L29" s="530">
        <f t="shared" si="5"/>
        <v>0</v>
      </c>
      <c r="M29" s="531">
        <f t="shared" si="6"/>
        <v>0</v>
      </c>
      <c r="N29" s="530">
        <f t="shared" si="7"/>
        <v>0</v>
      </c>
      <c r="O29" s="530">
        <f t="shared" si="8"/>
        <v>0</v>
      </c>
      <c r="P29" s="530">
        <f t="shared" si="9"/>
        <v>0</v>
      </c>
      <c r="Q29" s="522">
        <f>SUM(K29:P29)*1</f>
        <v>0</v>
      </c>
      <c r="R29" s="79"/>
      <c r="S29" s="159">
        <f t="shared" si="11"/>
        <v>0</v>
      </c>
      <c r="T29" s="154"/>
    </row>
    <row r="30" spans="1:20" ht="18" hidden="1" customHeight="1" x14ac:dyDescent="0.2">
      <c r="A30" s="160">
        <v>1009</v>
      </c>
      <c r="B30" s="68" t="s">
        <v>227</v>
      </c>
      <c r="C30" s="161"/>
      <c r="D30" s="371"/>
      <c r="E30" s="528"/>
      <c r="F30" s="528"/>
      <c r="G30" s="529"/>
      <c r="H30" s="529"/>
      <c r="I30" s="529"/>
      <c r="J30" s="529"/>
      <c r="K30" s="530">
        <f t="shared" si="4"/>
        <v>0</v>
      </c>
      <c r="L30" s="530">
        <f t="shared" si="5"/>
        <v>0</v>
      </c>
      <c r="M30" s="531">
        <f t="shared" si="6"/>
        <v>0</v>
      </c>
      <c r="N30" s="530">
        <f t="shared" si="7"/>
        <v>0</v>
      </c>
      <c r="O30" s="530">
        <f t="shared" si="8"/>
        <v>0</v>
      </c>
      <c r="P30" s="530">
        <f t="shared" si="9"/>
        <v>0</v>
      </c>
      <c r="Q30" s="522">
        <f>SUM(K30:P30)*1</f>
        <v>0</v>
      </c>
      <c r="R30" s="79"/>
      <c r="S30" s="159">
        <f t="shared" si="11"/>
        <v>0</v>
      </c>
      <c r="T30" s="154"/>
    </row>
    <row r="31" spans="1:20" ht="18" customHeight="1" x14ac:dyDescent="0.2">
      <c r="A31" s="160" t="s">
        <v>414</v>
      </c>
      <c r="B31" s="68" t="s">
        <v>447</v>
      </c>
      <c r="C31" s="161"/>
      <c r="D31" s="371">
        <v>20</v>
      </c>
      <c r="E31" s="528"/>
      <c r="F31" s="528"/>
      <c r="G31" s="529"/>
      <c r="H31" s="529"/>
      <c r="I31" s="529"/>
      <c r="J31" s="529"/>
      <c r="K31" s="530">
        <f t="shared" si="4"/>
        <v>0</v>
      </c>
      <c r="L31" s="530">
        <f t="shared" si="5"/>
        <v>0</v>
      </c>
      <c r="M31" s="531">
        <f t="shared" si="6"/>
        <v>0</v>
      </c>
      <c r="N31" s="530">
        <f t="shared" si="7"/>
        <v>0</v>
      </c>
      <c r="O31" s="530">
        <f t="shared" si="8"/>
        <v>0</v>
      </c>
      <c r="P31" s="530">
        <f t="shared" si="9"/>
        <v>0</v>
      </c>
      <c r="Q31" s="522">
        <f>SUM(K31:P31)</f>
        <v>0</v>
      </c>
      <c r="R31" s="79"/>
      <c r="S31" s="159">
        <f t="shared" si="11"/>
        <v>0</v>
      </c>
      <c r="T31" s="154"/>
    </row>
    <row r="32" spans="1:20" ht="18" customHeight="1" x14ac:dyDescent="0.2">
      <c r="A32" s="160" t="s">
        <v>415</v>
      </c>
      <c r="B32" s="68" t="s">
        <v>147</v>
      </c>
      <c r="C32" s="161"/>
      <c r="D32" s="371">
        <v>10</v>
      </c>
      <c r="E32" s="528"/>
      <c r="F32" s="528"/>
      <c r="G32" s="529"/>
      <c r="H32" s="529"/>
      <c r="I32" s="529"/>
      <c r="J32" s="529"/>
      <c r="K32" s="530">
        <f t="shared" si="4"/>
        <v>0</v>
      </c>
      <c r="L32" s="530">
        <f t="shared" si="5"/>
        <v>0</v>
      </c>
      <c r="M32" s="531">
        <f t="shared" si="6"/>
        <v>0</v>
      </c>
      <c r="N32" s="530">
        <f t="shared" si="7"/>
        <v>0</v>
      </c>
      <c r="O32" s="530">
        <f t="shared" si="8"/>
        <v>0</v>
      </c>
      <c r="P32" s="530">
        <f t="shared" si="9"/>
        <v>0</v>
      </c>
      <c r="Q32" s="522">
        <f>SUM(K32:P32)</f>
        <v>0</v>
      </c>
      <c r="R32" s="79"/>
      <c r="S32" s="159">
        <f t="shared" si="11"/>
        <v>0</v>
      </c>
      <c r="T32" s="154"/>
    </row>
    <row r="33" spans="1:20" ht="18" customHeight="1" x14ac:dyDescent="0.2">
      <c r="A33" s="160" t="s">
        <v>415</v>
      </c>
      <c r="B33" s="68" t="s">
        <v>148</v>
      </c>
      <c r="C33" s="161"/>
      <c r="D33" s="371">
        <v>5</v>
      </c>
      <c r="E33" s="528"/>
      <c r="F33" s="528"/>
      <c r="G33" s="529"/>
      <c r="H33" s="529"/>
      <c r="I33" s="529"/>
      <c r="J33" s="529"/>
      <c r="K33" s="530">
        <f t="shared" si="4"/>
        <v>0</v>
      </c>
      <c r="L33" s="530">
        <f t="shared" si="5"/>
        <v>0</v>
      </c>
      <c r="M33" s="531">
        <f t="shared" si="6"/>
        <v>0</v>
      </c>
      <c r="N33" s="530">
        <f t="shared" si="7"/>
        <v>0</v>
      </c>
      <c r="O33" s="530">
        <f t="shared" si="8"/>
        <v>0</v>
      </c>
      <c r="P33" s="530">
        <f t="shared" si="9"/>
        <v>0</v>
      </c>
      <c r="Q33" s="522">
        <f>SUM(K33:P33)</f>
        <v>0</v>
      </c>
      <c r="R33" s="79"/>
      <c r="S33" s="159">
        <f t="shared" si="11"/>
        <v>0</v>
      </c>
      <c r="T33" s="154"/>
    </row>
    <row r="34" spans="1:20" ht="18" customHeight="1" x14ac:dyDescent="0.2">
      <c r="A34" s="156" t="s">
        <v>416</v>
      </c>
      <c r="B34" s="68" t="s">
        <v>228</v>
      </c>
      <c r="C34" s="152"/>
      <c r="D34" s="362">
        <v>50</v>
      </c>
      <c r="E34" s="528"/>
      <c r="F34" s="528"/>
      <c r="G34" s="532"/>
      <c r="H34" s="529"/>
      <c r="I34" s="529"/>
      <c r="J34" s="529"/>
      <c r="K34" s="536">
        <f t="shared" si="4"/>
        <v>0</v>
      </c>
      <c r="L34" s="536">
        <f t="shared" si="5"/>
        <v>0</v>
      </c>
      <c r="M34" s="537">
        <f t="shared" si="6"/>
        <v>0</v>
      </c>
      <c r="N34" s="536">
        <f t="shared" si="7"/>
        <v>0</v>
      </c>
      <c r="O34" s="536">
        <f t="shared" si="8"/>
        <v>0</v>
      </c>
      <c r="P34" s="536">
        <f t="shared" si="9"/>
        <v>0</v>
      </c>
      <c r="Q34" s="522">
        <f>SUM(K34:P34)</f>
        <v>0</v>
      </c>
      <c r="R34" s="79"/>
      <c r="S34" s="159">
        <f t="shared" si="11"/>
        <v>0</v>
      </c>
      <c r="T34" s="154"/>
    </row>
    <row r="35" spans="1:20" ht="18" hidden="1" customHeight="1" x14ac:dyDescent="0.2">
      <c r="A35" s="156">
        <v>1013</v>
      </c>
      <c r="B35" s="68" t="s">
        <v>229</v>
      </c>
      <c r="C35" s="480"/>
      <c r="D35" s="362"/>
      <c r="E35" s="528"/>
      <c r="F35" s="528"/>
      <c r="G35" s="532"/>
      <c r="H35" s="529"/>
      <c r="I35" s="529"/>
      <c r="J35" s="529"/>
      <c r="K35" s="530">
        <f t="shared" si="4"/>
        <v>0</v>
      </c>
      <c r="L35" s="530">
        <f t="shared" si="5"/>
        <v>0</v>
      </c>
      <c r="M35" s="531">
        <f t="shared" si="6"/>
        <v>0</v>
      </c>
      <c r="N35" s="530">
        <f t="shared" si="7"/>
        <v>0</v>
      </c>
      <c r="O35" s="530">
        <f t="shared" si="8"/>
        <v>0</v>
      </c>
      <c r="P35" s="530">
        <f t="shared" si="9"/>
        <v>0</v>
      </c>
      <c r="Q35" s="522">
        <f>SUM(K35:P35)*1</f>
        <v>0</v>
      </c>
      <c r="R35" s="79"/>
      <c r="S35" s="159">
        <f t="shared" si="11"/>
        <v>0</v>
      </c>
      <c r="T35" s="154"/>
    </row>
    <row r="36" spans="1:20" ht="18" hidden="1" customHeight="1" x14ac:dyDescent="0.2">
      <c r="A36" s="156">
        <v>1014</v>
      </c>
      <c r="B36" s="68" t="s">
        <v>230</v>
      </c>
      <c r="C36" s="480"/>
      <c r="D36" s="362"/>
      <c r="E36" s="528"/>
      <c r="F36" s="528"/>
      <c r="G36" s="532"/>
      <c r="H36" s="529"/>
      <c r="I36" s="529"/>
      <c r="J36" s="529"/>
      <c r="K36" s="530">
        <f t="shared" si="4"/>
        <v>0</v>
      </c>
      <c r="L36" s="530">
        <f t="shared" si="5"/>
        <v>0</v>
      </c>
      <c r="M36" s="531">
        <f t="shared" si="6"/>
        <v>0</v>
      </c>
      <c r="N36" s="530">
        <f t="shared" si="7"/>
        <v>0</v>
      </c>
      <c r="O36" s="530">
        <f t="shared" si="8"/>
        <v>0</v>
      </c>
      <c r="P36" s="530">
        <f t="shared" si="9"/>
        <v>0</v>
      </c>
      <c r="Q36" s="522">
        <f>SUM(K36:P36)*1</f>
        <v>0</v>
      </c>
      <c r="R36" s="79"/>
      <c r="S36" s="159">
        <f t="shared" si="11"/>
        <v>0</v>
      </c>
      <c r="T36" s="154"/>
    </row>
    <row r="37" spans="1:20" ht="18" hidden="1" customHeight="1" x14ac:dyDescent="0.2">
      <c r="A37" s="156">
        <v>1015</v>
      </c>
      <c r="B37" s="68" t="s">
        <v>242</v>
      </c>
      <c r="C37" s="480"/>
      <c r="D37" s="362"/>
      <c r="E37" s="528"/>
      <c r="F37" s="528"/>
      <c r="G37" s="532"/>
      <c r="H37" s="529"/>
      <c r="I37" s="529"/>
      <c r="J37" s="529"/>
      <c r="K37" s="530">
        <f t="shared" si="4"/>
        <v>0</v>
      </c>
      <c r="L37" s="530">
        <f t="shared" si="5"/>
        <v>0</v>
      </c>
      <c r="M37" s="531">
        <f t="shared" si="6"/>
        <v>0</v>
      </c>
      <c r="N37" s="530">
        <f t="shared" si="7"/>
        <v>0</v>
      </c>
      <c r="O37" s="530">
        <f t="shared" si="8"/>
        <v>0</v>
      </c>
      <c r="P37" s="530">
        <f t="shared" si="9"/>
        <v>0</v>
      </c>
      <c r="Q37" s="522">
        <f>SUM(K37:P37)*1</f>
        <v>0</v>
      </c>
      <c r="R37" s="79"/>
      <c r="S37" s="159">
        <f t="shared" si="11"/>
        <v>0</v>
      </c>
      <c r="T37" s="154"/>
    </row>
    <row r="38" spans="1:20" ht="18" hidden="1" customHeight="1" x14ac:dyDescent="0.2">
      <c r="A38" s="156">
        <v>1016</v>
      </c>
      <c r="B38" s="68" t="s">
        <v>243</v>
      </c>
      <c r="C38" s="480"/>
      <c r="D38" s="362"/>
      <c r="E38" s="528"/>
      <c r="F38" s="528"/>
      <c r="G38" s="532"/>
      <c r="H38" s="529"/>
      <c r="I38" s="529"/>
      <c r="J38" s="529"/>
      <c r="K38" s="530">
        <f t="shared" si="4"/>
        <v>0</v>
      </c>
      <c r="L38" s="530">
        <f t="shared" si="5"/>
        <v>0</v>
      </c>
      <c r="M38" s="531">
        <f t="shared" si="6"/>
        <v>0</v>
      </c>
      <c r="N38" s="530">
        <f t="shared" si="7"/>
        <v>0</v>
      </c>
      <c r="O38" s="530">
        <f t="shared" si="8"/>
        <v>0</v>
      </c>
      <c r="P38" s="530">
        <f t="shared" si="9"/>
        <v>0</v>
      </c>
      <c r="Q38" s="522">
        <f>SUM(K38:P38)*1</f>
        <v>0</v>
      </c>
      <c r="R38" s="79"/>
      <c r="S38" s="159">
        <f t="shared" si="11"/>
        <v>0</v>
      </c>
      <c r="T38" s="154"/>
    </row>
    <row r="39" spans="1:20" ht="18" customHeight="1" x14ac:dyDescent="0.2">
      <c r="A39" s="156" t="s">
        <v>417</v>
      </c>
      <c r="B39" s="68" t="s">
        <v>408</v>
      </c>
      <c r="C39" s="480"/>
      <c r="D39" s="362">
        <v>4</v>
      </c>
      <c r="E39" s="528"/>
      <c r="F39" s="528"/>
      <c r="G39" s="532"/>
      <c r="H39" s="529"/>
      <c r="I39" s="529"/>
      <c r="J39" s="529"/>
      <c r="K39" s="1020">
        <f t="shared" si="4"/>
        <v>0</v>
      </c>
      <c r="L39" s="1020">
        <f t="shared" si="5"/>
        <v>0</v>
      </c>
      <c r="M39" s="1021">
        <f t="shared" si="6"/>
        <v>0</v>
      </c>
      <c r="N39" s="1020">
        <f t="shared" si="7"/>
        <v>0</v>
      </c>
      <c r="O39" s="1020">
        <f t="shared" si="8"/>
        <v>0</v>
      </c>
      <c r="P39" s="1020">
        <f t="shared" si="9"/>
        <v>0</v>
      </c>
      <c r="Q39" s="522">
        <f>(SUM(K39:P39)+Q169)</f>
        <v>0</v>
      </c>
      <c r="R39" s="79"/>
      <c r="S39" s="159">
        <f t="shared" si="11"/>
        <v>0</v>
      </c>
      <c r="T39" s="154"/>
    </row>
    <row r="40" spans="1:20" ht="18" hidden="1" customHeight="1" thickBot="1" x14ac:dyDescent="0.25">
      <c r="A40" s="156">
        <v>1018</v>
      </c>
      <c r="B40" s="68" t="s">
        <v>231</v>
      </c>
      <c r="C40" s="480"/>
      <c r="D40" s="362"/>
      <c r="E40" s="528"/>
      <c r="F40" s="528"/>
      <c r="G40" s="532"/>
      <c r="H40" s="529"/>
      <c r="I40" s="529"/>
      <c r="J40" s="529"/>
      <c r="K40" s="1020">
        <f t="shared" si="4"/>
        <v>0</v>
      </c>
      <c r="L40" s="1020">
        <f t="shared" si="5"/>
        <v>0</v>
      </c>
      <c r="M40" s="1021">
        <f t="shared" si="6"/>
        <v>0</v>
      </c>
      <c r="N40" s="1020">
        <f t="shared" si="7"/>
        <v>0</v>
      </c>
      <c r="O40" s="1020">
        <f t="shared" si="8"/>
        <v>0</v>
      </c>
      <c r="P40" s="1020">
        <f t="shared" si="9"/>
        <v>0</v>
      </c>
      <c r="Q40" s="522">
        <f>SUM(K40:P40)*1</f>
        <v>0</v>
      </c>
      <c r="R40" s="79"/>
      <c r="S40" s="165">
        <f>SUM(K40:L40)</f>
        <v>0</v>
      </c>
      <c r="T40" s="154"/>
    </row>
    <row r="41" spans="1:20" ht="18" customHeight="1" thickBot="1" x14ac:dyDescent="0.25">
      <c r="A41" s="156" t="s">
        <v>417</v>
      </c>
      <c r="B41" s="68" t="s">
        <v>448</v>
      </c>
      <c r="C41" s="480"/>
      <c r="D41" s="362">
        <v>3</v>
      </c>
      <c r="E41" s="528"/>
      <c r="F41" s="528"/>
      <c r="G41" s="532"/>
      <c r="H41" s="529"/>
      <c r="I41" s="529"/>
      <c r="J41" s="529"/>
      <c r="K41" s="1020">
        <f>E41*D41</f>
        <v>0</v>
      </c>
      <c r="L41" s="1020">
        <f>F41*D41</f>
        <v>0</v>
      </c>
      <c r="M41" s="1021">
        <f>G41*D41</f>
        <v>0</v>
      </c>
      <c r="N41" s="1020">
        <f>H41*D41</f>
        <v>0</v>
      </c>
      <c r="O41" s="1020">
        <f>I41*D41</f>
        <v>0</v>
      </c>
      <c r="P41" s="1020">
        <f>J41*D41</f>
        <v>0</v>
      </c>
      <c r="Q41" s="522"/>
      <c r="R41" s="79"/>
      <c r="S41" s="204"/>
      <c r="T41" s="154"/>
    </row>
    <row r="42" spans="1:20" ht="18" customHeight="1" thickBot="1" x14ac:dyDescent="0.25">
      <c r="A42" s="156" t="s">
        <v>418</v>
      </c>
      <c r="B42" s="68" t="s">
        <v>38</v>
      </c>
      <c r="C42" s="480"/>
      <c r="D42" s="362">
        <v>3</v>
      </c>
      <c r="E42" s="528"/>
      <c r="F42" s="528"/>
      <c r="G42" s="532"/>
      <c r="H42" s="529"/>
      <c r="I42" s="529"/>
      <c r="J42" s="529"/>
      <c r="K42" s="536">
        <f t="shared" si="4"/>
        <v>0</v>
      </c>
      <c r="L42" s="536">
        <f t="shared" si="5"/>
        <v>0</v>
      </c>
      <c r="M42" s="537">
        <f t="shared" si="6"/>
        <v>0</v>
      </c>
      <c r="N42" s="536">
        <f t="shared" si="7"/>
        <v>0</v>
      </c>
      <c r="O42" s="536">
        <f t="shared" si="8"/>
        <v>0</v>
      </c>
      <c r="P42" s="536">
        <f t="shared" si="9"/>
        <v>0</v>
      </c>
      <c r="Q42" s="522">
        <f t="shared" ref="Q42:Q48" si="12">SUM(K42:P42)</f>
        <v>0</v>
      </c>
      <c r="R42" s="79"/>
      <c r="S42" s="174">
        <f>SUM(S25:S40)</f>
        <v>0</v>
      </c>
      <c r="T42" s="154"/>
    </row>
    <row r="43" spans="1:20" ht="18" hidden="1" customHeight="1" x14ac:dyDescent="0.2">
      <c r="A43" s="156">
        <v>1020</v>
      </c>
      <c r="B43" s="68" t="s">
        <v>37</v>
      </c>
      <c r="C43" s="480"/>
      <c r="D43" s="362"/>
      <c r="E43" s="528"/>
      <c r="F43" s="528"/>
      <c r="G43" s="532"/>
      <c r="H43" s="529"/>
      <c r="I43" s="529"/>
      <c r="J43" s="529"/>
      <c r="K43" s="530">
        <f t="shared" si="4"/>
        <v>0</v>
      </c>
      <c r="L43" s="530">
        <f t="shared" si="5"/>
        <v>0</v>
      </c>
      <c r="M43" s="531">
        <f t="shared" si="6"/>
        <v>0</v>
      </c>
      <c r="N43" s="530">
        <f t="shared" si="7"/>
        <v>0</v>
      </c>
      <c r="O43" s="530">
        <f t="shared" si="8"/>
        <v>0</v>
      </c>
      <c r="P43" s="530">
        <f t="shared" si="9"/>
        <v>0</v>
      </c>
      <c r="Q43" s="522">
        <f t="shared" si="12"/>
        <v>0</v>
      </c>
      <c r="R43" s="79"/>
      <c r="S43" s="175"/>
      <c r="T43" s="154"/>
    </row>
    <row r="44" spans="1:20" ht="18" hidden="1" customHeight="1" x14ac:dyDescent="0.2">
      <c r="A44" s="156">
        <v>1021</v>
      </c>
      <c r="B44" s="68" t="s">
        <v>157</v>
      </c>
      <c r="C44" s="480"/>
      <c r="D44" s="362">
        <v>65</v>
      </c>
      <c r="E44" s="528"/>
      <c r="F44" s="528"/>
      <c r="G44" s="532"/>
      <c r="H44" s="529"/>
      <c r="I44" s="529"/>
      <c r="J44" s="529"/>
      <c r="K44" s="530">
        <f t="shared" si="4"/>
        <v>0</v>
      </c>
      <c r="L44" s="530">
        <f t="shared" si="5"/>
        <v>0</v>
      </c>
      <c r="M44" s="531">
        <f t="shared" si="6"/>
        <v>0</v>
      </c>
      <c r="N44" s="530">
        <f t="shared" si="7"/>
        <v>0</v>
      </c>
      <c r="O44" s="530">
        <f t="shared" si="8"/>
        <v>0</v>
      </c>
      <c r="P44" s="530">
        <f t="shared" si="9"/>
        <v>0</v>
      </c>
      <c r="Q44" s="522">
        <f t="shared" si="12"/>
        <v>0</v>
      </c>
      <c r="R44" s="79"/>
      <c r="S44" s="175"/>
      <c r="T44" s="154"/>
    </row>
    <row r="45" spans="1:20" ht="18" hidden="1" customHeight="1" x14ac:dyDescent="0.2">
      <c r="A45" s="156">
        <v>1022</v>
      </c>
      <c r="B45" s="68" t="s">
        <v>158</v>
      </c>
      <c r="C45" s="480"/>
      <c r="D45" s="362"/>
      <c r="E45" s="528"/>
      <c r="F45" s="528"/>
      <c r="G45" s="532"/>
      <c r="H45" s="529"/>
      <c r="I45" s="529"/>
      <c r="J45" s="529"/>
      <c r="K45" s="530">
        <f t="shared" si="4"/>
        <v>0</v>
      </c>
      <c r="L45" s="530">
        <f t="shared" si="5"/>
        <v>0</v>
      </c>
      <c r="M45" s="531">
        <f t="shared" si="6"/>
        <v>0</v>
      </c>
      <c r="N45" s="530">
        <f t="shared" si="7"/>
        <v>0</v>
      </c>
      <c r="O45" s="530">
        <f t="shared" si="8"/>
        <v>0</v>
      </c>
      <c r="P45" s="530">
        <f t="shared" si="9"/>
        <v>0</v>
      </c>
      <c r="Q45" s="522">
        <f t="shared" si="12"/>
        <v>0</v>
      </c>
      <c r="R45" s="79"/>
      <c r="S45" s="175"/>
      <c r="T45" s="154"/>
    </row>
    <row r="46" spans="1:20" ht="18" hidden="1" customHeight="1" x14ac:dyDescent="0.2">
      <c r="A46" s="156">
        <v>1023</v>
      </c>
      <c r="B46" s="68" t="s">
        <v>329</v>
      </c>
      <c r="C46" s="480"/>
      <c r="D46" s="362"/>
      <c r="E46" s="528"/>
      <c r="F46" s="528"/>
      <c r="G46" s="532"/>
      <c r="H46" s="529"/>
      <c r="I46" s="529"/>
      <c r="J46" s="529"/>
      <c r="K46" s="530">
        <f t="shared" si="4"/>
        <v>0</v>
      </c>
      <c r="L46" s="530">
        <f t="shared" si="5"/>
        <v>0</v>
      </c>
      <c r="M46" s="531">
        <f t="shared" si="6"/>
        <v>0</v>
      </c>
      <c r="N46" s="530">
        <f t="shared" si="7"/>
        <v>0</v>
      </c>
      <c r="O46" s="530">
        <f t="shared" si="8"/>
        <v>0</v>
      </c>
      <c r="P46" s="530">
        <f t="shared" si="9"/>
        <v>0</v>
      </c>
      <c r="Q46" s="522">
        <f t="shared" si="12"/>
        <v>0</v>
      </c>
      <c r="R46" s="79"/>
      <c r="S46" s="175"/>
      <c r="T46" s="154"/>
    </row>
    <row r="47" spans="1:20" ht="18" customHeight="1" x14ac:dyDescent="0.2">
      <c r="A47" s="156" t="s">
        <v>420</v>
      </c>
      <c r="B47" s="68" t="s">
        <v>159</v>
      </c>
      <c r="C47" s="480"/>
      <c r="D47" s="362">
        <v>5</v>
      </c>
      <c r="E47" s="528"/>
      <c r="F47" s="528"/>
      <c r="G47" s="532"/>
      <c r="H47" s="529"/>
      <c r="I47" s="529"/>
      <c r="J47" s="529"/>
      <c r="K47" s="1020">
        <f t="shared" si="4"/>
        <v>0</v>
      </c>
      <c r="L47" s="1020">
        <f t="shared" si="5"/>
        <v>0</v>
      </c>
      <c r="M47" s="1021">
        <f t="shared" si="6"/>
        <v>0</v>
      </c>
      <c r="N47" s="1020">
        <f t="shared" si="7"/>
        <v>0</v>
      </c>
      <c r="O47" s="1020">
        <f t="shared" si="8"/>
        <v>0</v>
      </c>
      <c r="P47" s="1020">
        <f t="shared" si="9"/>
        <v>0</v>
      </c>
      <c r="Q47" s="522">
        <f t="shared" si="12"/>
        <v>0</v>
      </c>
      <c r="R47" s="79"/>
      <c r="S47" s="175"/>
      <c r="T47" s="154"/>
    </row>
    <row r="48" spans="1:20" ht="18" customHeight="1" x14ac:dyDescent="0.2">
      <c r="A48" s="155" t="s">
        <v>421</v>
      </c>
      <c r="B48" s="68" t="s">
        <v>24</v>
      </c>
      <c r="C48" s="166"/>
      <c r="D48" s="373">
        <v>1</v>
      </c>
      <c r="E48" s="538"/>
      <c r="F48" s="528"/>
      <c r="G48" s="529"/>
      <c r="H48" s="529"/>
      <c r="I48" s="529"/>
      <c r="J48" s="529"/>
      <c r="K48" s="1020">
        <f t="shared" si="4"/>
        <v>0</v>
      </c>
      <c r="L48" s="1020">
        <f t="shared" si="5"/>
        <v>0</v>
      </c>
      <c r="M48" s="1021">
        <f t="shared" si="6"/>
        <v>0</v>
      </c>
      <c r="N48" s="1020">
        <f t="shared" si="7"/>
        <v>0</v>
      </c>
      <c r="O48" s="1020">
        <f t="shared" si="8"/>
        <v>0</v>
      </c>
      <c r="P48" s="1020">
        <f t="shared" si="9"/>
        <v>0</v>
      </c>
      <c r="Q48" s="522">
        <f t="shared" si="12"/>
        <v>0</v>
      </c>
      <c r="R48" s="79"/>
      <c r="S48" s="175"/>
      <c r="T48" s="154"/>
    </row>
    <row r="49" spans="1:20" s="170" customFormat="1" ht="18" customHeight="1" x14ac:dyDescent="0.25">
      <c r="A49" s="138"/>
      <c r="B49" s="139" t="s">
        <v>120</v>
      </c>
      <c r="C49" s="152"/>
      <c r="D49" s="140"/>
      <c r="E49" s="140"/>
      <c r="F49" s="241"/>
      <c r="G49" s="524"/>
      <c r="H49" s="524"/>
      <c r="I49" s="524"/>
      <c r="J49" s="524"/>
      <c r="K49" s="525"/>
      <c r="L49" s="525"/>
      <c r="M49" s="526"/>
      <c r="N49" s="525"/>
      <c r="O49" s="525"/>
      <c r="P49" s="525"/>
      <c r="Q49" s="188"/>
      <c r="R49" s="169"/>
      <c r="S49" s="329"/>
      <c r="T49" s="329"/>
    </row>
    <row r="50" spans="1:20" ht="18" customHeight="1" x14ac:dyDescent="0.2">
      <c r="A50" s="171" t="s">
        <v>422</v>
      </c>
      <c r="B50" s="428" t="s">
        <v>121</v>
      </c>
      <c r="C50" s="152"/>
      <c r="D50" s="362" t="s">
        <v>283</v>
      </c>
      <c r="E50" s="528"/>
      <c r="F50" s="528"/>
      <c r="G50" s="529"/>
      <c r="H50" s="529"/>
      <c r="I50" s="529"/>
      <c r="J50" s="529"/>
      <c r="K50" s="536">
        <f t="shared" ref="K50:K56" si="13">E50*D50</f>
        <v>0</v>
      </c>
      <c r="L50" s="536">
        <f t="shared" ref="L50:L56" si="14">F50*D50</f>
        <v>0</v>
      </c>
      <c r="M50" s="537">
        <v>0</v>
      </c>
      <c r="N50" s="536">
        <f t="shared" ref="N50:N56" si="15">H50*D50</f>
        <v>0</v>
      </c>
      <c r="O50" s="536">
        <f t="shared" ref="O50:O56" si="16">I50*D50</f>
        <v>0</v>
      </c>
      <c r="P50" s="536">
        <f t="shared" si="9"/>
        <v>0</v>
      </c>
      <c r="Q50" s="539">
        <f t="shared" ref="Q50:Q56" si="17">SUM(K50:P50)</f>
        <v>0</v>
      </c>
      <c r="R50" s="79"/>
      <c r="S50" s="175"/>
      <c r="T50" s="154"/>
    </row>
    <row r="51" spans="1:20" ht="18" customHeight="1" x14ac:dyDescent="0.2">
      <c r="A51" s="171" t="s">
        <v>423</v>
      </c>
      <c r="B51" s="428" t="s">
        <v>122</v>
      </c>
      <c r="C51" s="152"/>
      <c r="D51" s="362" t="s">
        <v>283</v>
      </c>
      <c r="E51" s="528"/>
      <c r="F51" s="528"/>
      <c r="G51" s="529"/>
      <c r="H51" s="529"/>
      <c r="I51" s="529"/>
      <c r="J51" s="529"/>
      <c r="K51" s="536">
        <f t="shared" si="13"/>
        <v>0</v>
      </c>
      <c r="L51" s="536">
        <f t="shared" si="14"/>
        <v>0</v>
      </c>
      <c r="M51" s="537">
        <v>0</v>
      </c>
      <c r="N51" s="536">
        <f t="shared" si="15"/>
        <v>0</v>
      </c>
      <c r="O51" s="536">
        <f t="shared" si="16"/>
        <v>0</v>
      </c>
      <c r="P51" s="536">
        <f t="shared" si="9"/>
        <v>0</v>
      </c>
      <c r="Q51" s="539">
        <f t="shared" si="17"/>
        <v>0</v>
      </c>
      <c r="R51" s="79"/>
      <c r="S51" s="175"/>
      <c r="T51" s="154"/>
    </row>
    <row r="52" spans="1:20" ht="18" customHeight="1" x14ac:dyDescent="0.2">
      <c r="A52" s="171" t="s">
        <v>424</v>
      </c>
      <c r="B52" s="428" t="s">
        <v>126</v>
      </c>
      <c r="C52" s="152"/>
      <c r="D52" s="362">
        <v>30</v>
      </c>
      <c r="E52" s="528"/>
      <c r="F52" s="528"/>
      <c r="G52" s="529"/>
      <c r="H52" s="529"/>
      <c r="I52" s="529"/>
      <c r="J52" s="529"/>
      <c r="K52" s="536">
        <f t="shared" si="13"/>
        <v>0</v>
      </c>
      <c r="L52" s="536">
        <f t="shared" si="14"/>
        <v>0</v>
      </c>
      <c r="M52" s="537">
        <v>0</v>
      </c>
      <c r="N52" s="536">
        <f t="shared" si="15"/>
        <v>0</v>
      </c>
      <c r="O52" s="536">
        <f t="shared" si="16"/>
        <v>0</v>
      </c>
      <c r="P52" s="536">
        <f t="shared" si="9"/>
        <v>0</v>
      </c>
      <c r="Q52" s="539">
        <f t="shared" si="17"/>
        <v>0</v>
      </c>
      <c r="R52" s="79"/>
      <c r="S52" s="175"/>
      <c r="T52" s="154"/>
    </row>
    <row r="53" spans="1:20" ht="18" customHeight="1" x14ac:dyDescent="0.2">
      <c r="A53" s="171" t="s">
        <v>425</v>
      </c>
      <c r="B53" s="428" t="s">
        <v>125</v>
      </c>
      <c r="C53" s="152"/>
      <c r="D53" s="362">
        <v>35</v>
      </c>
      <c r="E53" s="528"/>
      <c r="F53" s="528"/>
      <c r="G53" s="529"/>
      <c r="H53" s="529"/>
      <c r="I53" s="529"/>
      <c r="J53" s="529"/>
      <c r="K53" s="536">
        <f t="shared" si="13"/>
        <v>0</v>
      </c>
      <c r="L53" s="536">
        <f t="shared" si="14"/>
        <v>0</v>
      </c>
      <c r="M53" s="537">
        <v>0</v>
      </c>
      <c r="N53" s="536">
        <f t="shared" si="15"/>
        <v>0</v>
      </c>
      <c r="O53" s="536">
        <f t="shared" si="16"/>
        <v>0</v>
      </c>
      <c r="P53" s="536">
        <f t="shared" si="9"/>
        <v>0</v>
      </c>
      <c r="Q53" s="539">
        <f t="shared" si="17"/>
        <v>0</v>
      </c>
      <c r="R53" s="79"/>
      <c r="S53" s="175"/>
      <c r="T53" s="154"/>
    </row>
    <row r="54" spans="1:20" ht="18" customHeight="1" x14ac:dyDescent="0.2">
      <c r="A54" s="171" t="s">
        <v>429</v>
      </c>
      <c r="B54" s="428" t="s">
        <v>124</v>
      </c>
      <c r="C54" s="152"/>
      <c r="D54" s="362">
        <v>30</v>
      </c>
      <c r="E54" s="528"/>
      <c r="F54" s="528"/>
      <c r="G54" s="529"/>
      <c r="H54" s="529"/>
      <c r="I54" s="529"/>
      <c r="J54" s="529"/>
      <c r="K54" s="536">
        <f t="shared" si="13"/>
        <v>0</v>
      </c>
      <c r="L54" s="536">
        <f t="shared" si="14"/>
        <v>0</v>
      </c>
      <c r="M54" s="537">
        <v>0</v>
      </c>
      <c r="N54" s="536">
        <f t="shared" si="15"/>
        <v>0</v>
      </c>
      <c r="O54" s="536">
        <f t="shared" si="16"/>
        <v>0</v>
      </c>
      <c r="P54" s="536">
        <f t="shared" si="9"/>
        <v>0</v>
      </c>
      <c r="Q54" s="539">
        <f t="shared" si="17"/>
        <v>0</v>
      </c>
      <c r="R54" s="79"/>
      <c r="S54" s="175"/>
      <c r="T54" s="154"/>
    </row>
    <row r="55" spans="1:20" ht="18" customHeight="1" x14ac:dyDescent="0.2">
      <c r="A55" s="171" t="s">
        <v>426</v>
      </c>
      <c r="B55" s="428" t="s">
        <v>123</v>
      </c>
      <c r="C55" s="152"/>
      <c r="D55" s="362">
        <v>25</v>
      </c>
      <c r="E55" s="528"/>
      <c r="F55" s="528"/>
      <c r="G55" s="529"/>
      <c r="H55" s="529"/>
      <c r="I55" s="529"/>
      <c r="J55" s="529"/>
      <c r="K55" s="536">
        <f t="shared" si="13"/>
        <v>0</v>
      </c>
      <c r="L55" s="536">
        <f t="shared" si="14"/>
        <v>0</v>
      </c>
      <c r="M55" s="537">
        <v>0</v>
      </c>
      <c r="N55" s="536">
        <f t="shared" si="15"/>
        <v>0</v>
      </c>
      <c r="O55" s="536">
        <f t="shared" si="16"/>
        <v>0</v>
      </c>
      <c r="P55" s="536">
        <f t="shared" si="9"/>
        <v>0</v>
      </c>
      <c r="Q55" s="539">
        <f t="shared" si="17"/>
        <v>0</v>
      </c>
      <c r="R55" s="79"/>
      <c r="S55" s="175"/>
      <c r="T55" s="154"/>
    </row>
    <row r="56" spans="1:20" ht="18" customHeight="1" x14ac:dyDescent="0.2">
      <c r="A56" s="171" t="s">
        <v>221</v>
      </c>
      <c r="B56" s="428" t="s">
        <v>145</v>
      </c>
      <c r="C56" s="152"/>
      <c r="D56" s="362">
        <v>25</v>
      </c>
      <c r="E56" s="528"/>
      <c r="F56" s="528"/>
      <c r="G56" s="529"/>
      <c r="H56" s="529"/>
      <c r="I56" s="529"/>
      <c r="J56" s="529"/>
      <c r="K56" s="1035">
        <f t="shared" si="13"/>
        <v>0</v>
      </c>
      <c r="L56" s="1035">
        <f t="shared" si="14"/>
        <v>0</v>
      </c>
      <c r="M56" s="1036">
        <v>0</v>
      </c>
      <c r="N56" s="1035">
        <f t="shared" si="15"/>
        <v>0</v>
      </c>
      <c r="O56" s="1035">
        <f t="shared" si="16"/>
        <v>0</v>
      </c>
      <c r="P56" s="1035">
        <f t="shared" si="9"/>
        <v>0</v>
      </c>
      <c r="Q56" s="539">
        <f t="shared" si="17"/>
        <v>0</v>
      </c>
      <c r="R56" s="79"/>
      <c r="S56" s="175"/>
      <c r="T56" s="154"/>
    </row>
    <row r="57" spans="1:20" s="170" customFormat="1" ht="18" customHeight="1" x14ac:dyDescent="0.25">
      <c r="A57" s="138"/>
      <c r="B57" s="139" t="s">
        <v>7</v>
      </c>
      <c r="C57" s="152"/>
      <c r="D57" s="140"/>
      <c r="E57" s="140"/>
      <c r="F57" s="241"/>
      <c r="G57" s="524"/>
      <c r="H57" s="524"/>
      <c r="I57" s="524"/>
      <c r="J57" s="524"/>
      <c r="K57" s="525"/>
      <c r="L57" s="525"/>
      <c r="M57" s="526"/>
      <c r="N57" s="525"/>
      <c r="O57" s="525"/>
      <c r="P57" s="525"/>
      <c r="Q57" s="188"/>
      <c r="R57" s="169"/>
      <c r="S57" s="329"/>
      <c r="T57" s="329"/>
    </row>
    <row r="58" spans="1:20" ht="18" customHeight="1" x14ac:dyDescent="0.2">
      <c r="A58" s="156" t="s">
        <v>422</v>
      </c>
      <c r="B58" s="157" t="s">
        <v>26</v>
      </c>
      <c r="C58" s="152"/>
      <c r="D58" s="362" t="s">
        <v>283</v>
      </c>
      <c r="E58" s="541"/>
      <c r="F58" s="528"/>
      <c r="G58" s="529"/>
      <c r="H58" s="529"/>
      <c r="I58" s="529"/>
      <c r="J58" s="529"/>
      <c r="K58" s="536">
        <f t="shared" ref="K58:K77" si="18">E58*D58</f>
        <v>0</v>
      </c>
      <c r="L58" s="536">
        <f t="shared" ref="L58:L82" si="19">F58*D58</f>
        <v>0</v>
      </c>
      <c r="M58" s="537">
        <v>0</v>
      </c>
      <c r="N58" s="536">
        <f t="shared" ref="N58:N65" si="20">H58*D58</f>
        <v>0</v>
      </c>
      <c r="O58" s="536">
        <f t="shared" ref="O58:O65" si="21">I58*D58</f>
        <v>0</v>
      </c>
      <c r="P58" s="536">
        <f t="shared" si="9"/>
        <v>0</v>
      </c>
      <c r="Q58" s="539">
        <f t="shared" ref="Q58:Q82" si="22">SUM(K58:P58)</f>
        <v>0</v>
      </c>
      <c r="R58" s="79"/>
      <c r="S58" s="154"/>
      <c r="T58" s="154"/>
    </row>
    <row r="59" spans="1:20" ht="18" customHeight="1" x14ac:dyDescent="0.2">
      <c r="A59" s="156" t="s">
        <v>423</v>
      </c>
      <c r="B59" s="157" t="s">
        <v>27</v>
      </c>
      <c r="C59" s="152"/>
      <c r="D59" s="362" t="s">
        <v>283</v>
      </c>
      <c r="E59" s="541"/>
      <c r="F59" s="528"/>
      <c r="G59" s="529"/>
      <c r="H59" s="529"/>
      <c r="I59" s="529"/>
      <c r="J59" s="529"/>
      <c r="K59" s="536">
        <f t="shared" si="18"/>
        <v>0</v>
      </c>
      <c r="L59" s="536">
        <f t="shared" si="19"/>
        <v>0</v>
      </c>
      <c r="M59" s="537">
        <v>0</v>
      </c>
      <c r="N59" s="536">
        <f t="shared" si="20"/>
        <v>0</v>
      </c>
      <c r="O59" s="536">
        <f t="shared" si="21"/>
        <v>0</v>
      </c>
      <c r="P59" s="536">
        <f t="shared" si="9"/>
        <v>0</v>
      </c>
      <c r="Q59" s="539">
        <f t="shared" si="22"/>
        <v>0</v>
      </c>
      <c r="R59" s="79"/>
      <c r="S59" s="154"/>
      <c r="T59" s="154"/>
    </row>
    <row r="60" spans="1:20" ht="18" customHeight="1" x14ac:dyDescent="0.2">
      <c r="A60" s="156" t="s">
        <v>428</v>
      </c>
      <c r="B60" s="157" t="s">
        <v>232</v>
      </c>
      <c r="C60" s="152"/>
      <c r="D60" s="362">
        <v>15</v>
      </c>
      <c r="E60" s="541"/>
      <c r="F60" s="528"/>
      <c r="G60" s="529"/>
      <c r="H60" s="529"/>
      <c r="I60" s="529"/>
      <c r="J60" s="529"/>
      <c r="K60" s="1035">
        <f t="shared" si="18"/>
        <v>0</v>
      </c>
      <c r="L60" s="1035">
        <f t="shared" si="19"/>
        <v>0</v>
      </c>
      <c r="M60" s="1036">
        <v>0</v>
      </c>
      <c r="N60" s="1035">
        <f t="shared" si="20"/>
        <v>0</v>
      </c>
      <c r="O60" s="1035">
        <f t="shared" si="21"/>
        <v>0</v>
      </c>
      <c r="P60" s="1035">
        <f t="shared" si="9"/>
        <v>0</v>
      </c>
      <c r="Q60" s="539">
        <f t="shared" si="22"/>
        <v>0</v>
      </c>
      <c r="R60" s="79"/>
      <c r="S60" s="154"/>
      <c r="T60" s="154"/>
    </row>
    <row r="61" spans="1:20" ht="18" customHeight="1" x14ac:dyDescent="0.2">
      <c r="A61" s="156" t="s">
        <v>424</v>
      </c>
      <c r="B61" s="157" t="s">
        <v>28</v>
      </c>
      <c r="C61" s="180"/>
      <c r="D61" s="362">
        <v>30</v>
      </c>
      <c r="E61" s="541"/>
      <c r="F61" s="528"/>
      <c r="G61" s="529"/>
      <c r="H61" s="529"/>
      <c r="I61" s="529"/>
      <c r="J61" s="529"/>
      <c r="K61" s="536">
        <f t="shared" si="18"/>
        <v>0</v>
      </c>
      <c r="L61" s="536">
        <f t="shared" si="19"/>
        <v>0</v>
      </c>
      <c r="M61" s="537">
        <v>0</v>
      </c>
      <c r="N61" s="536">
        <f>H61*D61</f>
        <v>0</v>
      </c>
      <c r="O61" s="536">
        <f>I61*D61</f>
        <v>0</v>
      </c>
      <c r="P61" s="536">
        <f>J61*D61</f>
        <v>0</v>
      </c>
      <c r="Q61" s="539">
        <f t="shared" si="22"/>
        <v>0</v>
      </c>
      <c r="R61" s="79"/>
      <c r="S61" s="154"/>
      <c r="T61" s="154"/>
    </row>
    <row r="62" spans="1:20" ht="18" customHeight="1" x14ac:dyDescent="0.2">
      <c r="A62" s="156" t="s">
        <v>425</v>
      </c>
      <c r="B62" s="157" t="s">
        <v>29</v>
      </c>
      <c r="C62" s="180"/>
      <c r="D62" s="362">
        <v>35</v>
      </c>
      <c r="E62" s="541"/>
      <c r="F62" s="528"/>
      <c r="G62" s="529"/>
      <c r="H62" s="529"/>
      <c r="I62" s="529"/>
      <c r="J62" s="529"/>
      <c r="K62" s="536">
        <f t="shared" si="18"/>
        <v>0</v>
      </c>
      <c r="L62" s="536">
        <f t="shared" si="19"/>
        <v>0</v>
      </c>
      <c r="M62" s="537"/>
      <c r="N62" s="536">
        <f t="shared" si="20"/>
        <v>0</v>
      </c>
      <c r="O62" s="536">
        <f t="shared" si="21"/>
        <v>0</v>
      </c>
      <c r="P62" s="536">
        <f t="shared" si="9"/>
        <v>0</v>
      </c>
      <c r="Q62" s="539">
        <f t="shared" si="22"/>
        <v>0</v>
      </c>
      <c r="R62" s="79"/>
      <c r="S62" s="154"/>
      <c r="T62" s="154"/>
    </row>
    <row r="63" spans="1:20" ht="18" customHeight="1" x14ac:dyDescent="0.2">
      <c r="A63" s="156" t="s">
        <v>429</v>
      </c>
      <c r="B63" s="157" t="s">
        <v>244</v>
      </c>
      <c r="C63" s="180"/>
      <c r="D63" s="362">
        <v>34</v>
      </c>
      <c r="E63" s="541"/>
      <c r="F63" s="528"/>
      <c r="G63" s="529"/>
      <c r="H63" s="529"/>
      <c r="I63" s="529"/>
      <c r="J63" s="529"/>
      <c r="K63" s="536">
        <f t="shared" si="18"/>
        <v>0</v>
      </c>
      <c r="L63" s="536">
        <f t="shared" si="19"/>
        <v>0</v>
      </c>
      <c r="M63" s="537">
        <v>0</v>
      </c>
      <c r="N63" s="536">
        <f t="shared" si="20"/>
        <v>0</v>
      </c>
      <c r="O63" s="536">
        <f t="shared" si="21"/>
        <v>0</v>
      </c>
      <c r="P63" s="536">
        <f t="shared" si="9"/>
        <v>0</v>
      </c>
      <c r="Q63" s="539">
        <f t="shared" si="22"/>
        <v>0</v>
      </c>
      <c r="R63" s="79"/>
      <c r="S63" s="154"/>
      <c r="T63" s="154"/>
    </row>
    <row r="64" spans="1:20" ht="18" customHeight="1" x14ac:dyDescent="0.2">
      <c r="A64" s="156" t="s">
        <v>429</v>
      </c>
      <c r="B64" s="157" t="s">
        <v>245</v>
      </c>
      <c r="C64" s="180"/>
      <c r="D64" s="362">
        <v>34</v>
      </c>
      <c r="E64" s="541"/>
      <c r="F64" s="528"/>
      <c r="G64" s="529"/>
      <c r="H64" s="529"/>
      <c r="I64" s="529"/>
      <c r="J64" s="529"/>
      <c r="K64" s="536">
        <f t="shared" si="18"/>
        <v>0</v>
      </c>
      <c r="L64" s="536">
        <f t="shared" si="19"/>
        <v>0</v>
      </c>
      <c r="M64" s="537">
        <v>0</v>
      </c>
      <c r="N64" s="536">
        <v>0</v>
      </c>
      <c r="O64" s="536">
        <f t="shared" si="21"/>
        <v>0</v>
      </c>
      <c r="P64" s="536">
        <f t="shared" si="9"/>
        <v>0</v>
      </c>
      <c r="Q64" s="539">
        <f t="shared" si="22"/>
        <v>0</v>
      </c>
      <c r="R64" s="79"/>
      <c r="S64" s="154"/>
      <c r="T64" s="154"/>
    </row>
    <row r="65" spans="1:20" ht="18" customHeight="1" x14ac:dyDescent="0.2">
      <c r="A65" s="156" t="s">
        <v>426</v>
      </c>
      <c r="B65" s="157" t="s">
        <v>30</v>
      </c>
      <c r="C65" s="180"/>
      <c r="D65" s="362">
        <v>30</v>
      </c>
      <c r="E65" s="528"/>
      <c r="F65" s="528"/>
      <c r="G65" s="529"/>
      <c r="H65" s="529"/>
      <c r="I65" s="529"/>
      <c r="J65" s="529"/>
      <c r="K65" s="536">
        <f t="shared" si="18"/>
        <v>0</v>
      </c>
      <c r="L65" s="536">
        <f t="shared" si="19"/>
        <v>0</v>
      </c>
      <c r="M65" s="537">
        <v>0</v>
      </c>
      <c r="N65" s="536">
        <f t="shared" si="20"/>
        <v>0</v>
      </c>
      <c r="O65" s="536">
        <f t="shared" si="21"/>
        <v>0</v>
      </c>
      <c r="P65" s="536">
        <f t="shared" si="9"/>
        <v>0</v>
      </c>
      <c r="Q65" s="539">
        <f t="shared" si="22"/>
        <v>0</v>
      </c>
      <c r="R65" s="79"/>
      <c r="S65" s="154"/>
      <c r="T65" s="154"/>
    </row>
    <row r="66" spans="1:20" ht="18" customHeight="1" x14ac:dyDescent="0.2">
      <c r="A66" s="181" t="s">
        <v>427</v>
      </c>
      <c r="B66" s="157" t="s">
        <v>31</v>
      </c>
      <c r="C66" s="180"/>
      <c r="D66" s="362">
        <v>25</v>
      </c>
      <c r="E66" s="528"/>
      <c r="F66" s="528"/>
      <c r="G66" s="529"/>
      <c r="H66" s="529"/>
      <c r="I66" s="529"/>
      <c r="J66" s="529"/>
      <c r="K66" s="536">
        <f t="shared" si="18"/>
        <v>0</v>
      </c>
      <c r="L66" s="536">
        <f t="shared" si="19"/>
        <v>0</v>
      </c>
      <c r="M66" s="537">
        <v>0</v>
      </c>
      <c r="N66" s="536">
        <v>0</v>
      </c>
      <c r="O66" s="536">
        <v>0</v>
      </c>
      <c r="P66" s="536">
        <f t="shared" si="9"/>
        <v>0</v>
      </c>
      <c r="Q66" s="539">
        <f t="shared" si="22"/>
        <v>0</v>
      </c>
      <c r="R66" s="79"/>
      <c r="S66" s="154"/>
      <c r="T66" s="154"/>
    </row>
    <row r="67" spans="1:20" ht="18" customHeight="1" x14ac:dyDescent="0.2">
      <c r="A67" s="181" t="s">
        <v>430</v>
      </c>
      <c r="B67" s="157" t="s">
        <v>246</v>
      </c>
      <c r="C67" s="180"/>
      <c r="D67" s="362">
        <v>29</v>
      </c>
      <c r="E67" s="528"/>
      <c r="F67" s="528"/>
      <c r="G67" s="529"/>
      <c r="H67" s="529"/>
      <c r="I67" s="529"/>
      <c r="J67" s="529"/>
      <c r="K67" s="536">
        <f t="shared" si="18"/>
        <v>0</v>
      </c>
      <c r="L67" s="536">
        <f t="shared" si="19"/>
        <v>0</v>
      </c>
      <c r="M67" s="537">
        <v>0</v>
      </c>
      <c r="N67" s="536">
        <v>0</v>
      </c>
      <c r="O67" s="536">
        <f t="shared" ref="O67:O82" si="23">I67*D67</f>
        <v>0</v>
      </c>
      <c r="P67" s="536">
        <f t="shared" si="9"/>
        <v>0</v>
      </c>
      <c r="Q67" s="539">
        <f t="shared" si="22"/>
        <v>0</v>
      </c>
      <c r="R67" s="79"/>
      <c r="S67" s="154"/>
      <c r="T67" s="154"/>
    </row>
    <row r="68" spans="1:20" ht="18" customHeight="1" x14ac:dyDescent="0.2">
      <c r="A68" s="181" t="s">
        <v>430</v>
      </c>
      <c r="B68" s="157" t="s">
        <v>247</v>
      </c>
      <c r="C68" s="180"/>
      <c r="D68" s="362">
        <v>29</v>
      </c>
      <c r="E68" s="528"/>
      <c r="F68" s="528"/>
      <c r="G68" s="529"/>
      <c r="H68" s="529"/>
      <c r="I68" s="529"/>
      <c r="J68" s="529"/>
      <c r="K68" s="536">
        <f t="shared" si="18"/>
        <v>0</v>
      </c>
      <c r="L68" s="536">
        <f t="shared" si="19"/>
        <v>0</v>
      </c>
      <c r="M68" s="537">
        <v>0</v>
      </c>
      <c r="N68" s="536">
        <f t="shared" ref="N68:N76" si="24">H68*D68</f>
        <v>0</v>
      </c>
      <c r="O68" s="536">
        <f t="shared" si="23"/>
        <v>0</v>
      </c>
      <c r="P68" s="536">
        <f t="shared" si="9"/>
        <v>0</v>
      </c>
      <c r="Q68" s="539">
        <f t="shared" si="22"/>
        <v>0</v>
      </c>
      <c r="R68" s="79"/>
      <c r="S68" s="154"/>
      <c r="T68" s="154"/>
    </row>
    <row r="69" spans="1:20" ht="18" customHeight="1" x14ac:dyDescent="0.2">
      <c r="A69" s="181" t="s">
        <v>431</v>
      </c>
      <c r="B69" s="157" t="s">
        <v>160</v>
      </c>
      <c r="C69" s="180"/>
      <c r="D69" s="362">
        <v>3</v>
      </c>
      <c r="E69" s="528"/>
      <c r="F69" s="528"/>
      <c r="G69" s="529"/>
      <c r="H69" s="529"/>
      <c r="I69" s="529"/>
      <c r="J69" s="529"/>
      <c r="K69" s="536">
        <f t="shared" si="18"/>
        <v>0</v>
      </c>
      <c r="L69" s="536">
        <f t="shared" si="19"/>
        <v>0</v>
      </c>
      <c r="M69" s="537">
        <v>0</v>
      </c>
      <c r="N69" s="536">
        <f t="shared" si="24"/>
        <v>0</v>
      </c>
      <c r="O69" s="536">
        <f t="shared" si="23"/>
        <v>0</v>
      </c>
      <c r="P69" s="536">
        <f t="shared" si="9"/>
        <v>0</v>
      </c>
      <c r="Q69" s="539">
        <f t="shared" si="22"/>
        <v>0</v>
      </c>
      <c r="R69" s="79"/>
      <c r="S69" s="154"/>
      <c r="T69" s="154"/>
    </row>
    <row r="70" spans="1:20" ht="18" hidden="1" customHeight="1" x14ac:dyDescent="0.2">
      <c r="A70" s="181">
        <v>1112</v>
      </c>
      <c r="B70" s="157" t="s">
        <v>161</v>
      </c>
      <c r="C70" s="180"/>
      <c r="D70" s="374"/>
      <c r="E70" s="528"/>
      <c r="F70" s="528"/>
      <c r="G70" s="529"/>
      <c r="H70" s="529"/>
      <c r="I70" s="529"/>
      <c r="J70" s="529"/>
      <c r="K70" s="521">
        <f t="shared" si="18"/>
        <v>0</v>
      </c>
      <c r="L70" s="521">
        <f t="shared" si="19"/>
        <v>0</v>
      </c>
      <c r="M70" s="540">
        <f t="shared" ref="M70:M76" si="25">G70*D70</f>
        <v>0</v>
      </c>
      <c r="N70" s="521">
        <f t="shared" si="24"/>
        <v>0</v>
      </c>
      <c r="O70" s="521">
        <f t="shared" si="23"/>
        <v>0</v>
      </c>
      <c r="P70" s="521">
        <f t="shared" si="9"/>
        <v>0</v>
      </c>
      <c r="Q70" s="539">
        <f t="shared" si="22"/>
        <v>0</v>
      </c>
      <c r="R70" s="79"/>
      <c r="S70" s="154"/>
      <c r="T70" s="154"/>
    </row>
    <row r="71" spans="1:20" ht="18" customHeight="1" x14ac:dyDescent="0.2">
      <c r="A71" s="181" t="s">
        <v>452</v>
      </c>
      <c r="B71" s="157" t="s">
        <v>162</v>
      </c>
      <c r="C71" s="180"/>
      <c r="D71" s="362">
        <v>5</v>
      </c>
      <c r="E71" s="528"/>
      <c r="F71" s="528"/>
      <c r="G71" s="529"/>
      <c r="H71" s="529"/>
      <c r="I71" s="529"/>
      <c r="J71" s="529"/>
      <c r="K71" s="1035">
        <f t="shared" si="18"/>
        <v>0</v>
      </c>
      <c r="L71" s="1035">
        <f t="shared" si="19"/>
        <v>0</v>
      </c>
      <c r="M71" s="1036">
        <f t="shared" si="25"/>
        <v>0</v>
      </c>
      <c r="N71" s="1035">
        <f t="shared" si="24"/>
        <v>0</v>
      </c>
      <c r="O71" s="1035">
        <f t="shared" si="23"/>
        <v>0</v>
      </c>
      <c r="P71" s="1035">
        <f t="shared" si="9"/>
        <v>0</v>
      </c>
      <c r="Q71" s="539">
        <f t="shared" si="22"/>
        <v>0</v>
      </c>
      <c r="R71" s="79"/>
      <c r="S71" s="154"/>
      <c r="T71" s="154"/>
    </row>
    <row r="72" spans="1:20" ht="18" hidden="1" customHeight="1" x14ac:dyDescent="0.2">
      <c r="A72" s="181">
        <v>1110</v>
      </c>
      <c r="B72" s="157" t="s">
        <v>163</v>
      </c>
      <c r="C72" s="180"/>
      <c r="D72" s="374"/>
      <c r="E72" s="528"/>
      <c r="F72" s="528"/>
      <c r="G72" s="529"/>
      <c r="H72" s="529"/>
      <c r="I72" s="529"/>
      <c r="J72" s="529"/>
      <c r="K72" s="1035">
        <f t="shared" si="18"/>
        <v>0</v>
      </c>
      <c r="L72" s="1035">
        <f t="shared" si="19"/>
        <v>0</v>
      </c>
      <c r="M72" s="1036">
        <f t="shared" si="25"/>
        <v>0</v>
      </c>
      <c r="N72" s="1035">
        <f t="shared" si="24"/>
        <v>0</v>
      </c>
      <c r="O72" s="1035">
        <f t="shared" si="23"/>
        <v>0</v>
      </c>
      <c r="P72" s="1035">
        <f t="shared" si="9"/>
        <v>0</v>
      </c>
      <c r="Q72" s="539">
        <f t="shared" si="22"/>
        <v>0</v>
      </c>
      <c r="R72" s="79"/>
      <c r="S72" s="154"/>
      <c r="T72" s="154"/>
    </row>
    <row r="73" spans="1:20" ht="18" hidden="1" customHeight="1" x14ac:dyDescent="0.2">
      <c r="A73" s="181">
        <v>1110</v>
      </c>
      <c r="B73" s="157" t="s">
        <v>164</v>
      </c>
      <c r="C73" s="180"/>
      <c r="D73" s="374"/>
      <c r="E73" s="528"/>
      <c r="F73" s="528"/>
      <c r="G73" s="529"/>
      <c r="H73" s="529"/>
      <c r="I73" s="529"/>
      <c r="J73" s="529"/>
      <c r="K73" s="1035">
        <f t="shared" si="18"/>
        <v>0</v>
      </c>
      <c r="L73" s="1035">
        <f t="shared" si="19"/>
        <v>0</v>
      </c>
      <c r="M73" s="1036">
        <f t="shared" si="25"/>
        <v>0</v>
      </c>
      <c r="N73" s="1035">
        <f t="shared" si="24"/>
        <v>0</v>
      </c>
      <c r="O73" s="1035">
        <f t="shared" si="23"/>
        <v>0</v>
      </c>
      <c r="P73" s="1035">
        <f t="shared" si="9"/>
        <v>0</v>
      </c>
      <c r="Q73" s="539">
        <f t="shared" si="22"/>
        <v>0</v>
      </c>
      <c r="R73" s="79"/>
      <c r="S73" s="154"/>
      <c r="T73" s="154"/>
    </row>
    <row r="74" spans="1:20" ht="18" customHeight="1" x14ac:dyDescent="0.2">
      <c r="A74" s="181" t="s">
        <v>432</v>
      </c>
      <c r="B74" s="157" t="s">
        <v>165</v>
      </c>
      <c r="C74" s="180"/>
      <c r="D74" s="362" t="s">
        <v>283</v>
      </c>
      <c r="E74" s="528"/>
      <c r="F74" s="528"/>
      <c r="G74" s="529"/>
      <c r="H74" s="529"/>
      <c r="I74" s="529"/>
      <c r="J74" s="529"/>
      <c r="K74" s="1035">
        <f t="shared" si="18"/>
        <v>0</v>
      </c>
      <c r="L74" s="1035">
        <f t="shared" si="19"/>
        <v>0</v>
      </c>
      <c r="M74" s="1036">
        <f t="shared" si="25"/>
        <v>0</v>
      </c>
      <c r="N74" s="1035">
        <f t="shared" si="24"/>
        <v>0</v>
      </c>
      <c r="O74" s="1035">
        <f t="shared" si="23"/>
        <v>0</v>
      </c>
      <c r="P74" s="1035">
        <f t="shared" si="9"/>
        <v>0</v>
      </c>
      <c r="Q74" s="539">
        <f t="shared" si="22"/>
        <v>0</v>
      </c>
      <c r="R74" s="79"/>
      <c r="S74" s="154"/>
      <c r="T74" s="154"/>
    </row>
    <row r="75" spans="1:20" ht="18" customHeight="1" x14ac:dyDescent="0.2">
      <c r="A75" s="181" t="s">
        <v>433</v>
      </c>
      <c r="B75" s="157" t="s">
        <v>166</v>
      </c>
      <c r="C75" s="180"/>
      <c r="D75" s="362">
        <f>D65*6</f>
        <v>180</v>
      </c>
      <c r="E75" s="528"/>
      <c r="F75" s="528"/>
      <c r="G75" s="529"/>
      <c r="H75" s="529"/>
      <c r="I75" s="529"/>
      <c r="J75" s="529"/>
      <c r="K75" s="1035">
        <f t="shared" si="18"/>
        <v>0</v>
      </c>
      <c r="L75" s="1035">
        <f t="shared" si="19"/>
        <v>0</v>
      </c>
      <c r="M75" s="1036">
        <f t="shared" si="25"/>
        <v>0</v>
      </c>
      <c r="N75" s="1035">
        <f t="shared" si="24"/>
        <v>0</v>
      </c>
      <c r="O75" s="1035">
        <f t="shared" si="23"/>
        <v>0</v>
      </c>
      <c r="P75" s="1035">
        <f t="shared" si="9"/>
        <v>0</v>
      </c>
      <c r="Q75" s="539">
        <f t="shared" si="22"/>
        <v>0</v>
      </c>
      <c r="R75" s="79"/>
      <c r="S75" s="154"/>
      <c r="T75" s="154"/>
    </row>
    <row r="76" spans="1:20" ht="18" customHeight="1" x14ac:dyDescent="0.2">
      <c r="A76" s="181" t="s">
        <v>434</v>
      </c>
      <c r="B76" s="157" t="s">
        <v>167</v>
      </c>
      <c r="C76" s="180"/>
      <c r="D76" s="362">
        <f>D66*6</f>
        <v>150</v>
      </c>
      <c r="E76" s="528"/>
      <c r="F76" s="528"/>
      <c r="G76" s="529"/>
      <c r="H76" s="529"/>
      <c r="I76" s="529"/>
      <c r="J76" s="529"/>
      <c r="K76" s="1035">
        <f t="shared" si="18"/>
        <v>0</v>
      </c>
      <c r="L76" s="1035">
        <f t="shared" si="19"/>
        <v>0</v>
      </c>
      <c r="M76" s="1036">
        <f t="shared" si="25"/>
        <v>0</v>
      </c>
      <c r="N76" s="1035">
        <f t="shared" si="24"/>
        <v>0</v>
      </c>
      <c r="O76" s="1035">
        <f t="shared" si="23"/>
        <v>0</v>
      </c>
      <c r="P76" s="1035">
        <f t="shared" si="9"/>
        <v>0</v>
      </c>
      <c r="Q76" s="539">
        <f t="shared" si="22"/>
        <v>0</v>
      </c>
      <c r="R76" s="79"/>
      <c r="S76" s="154"/>
      <c r="T76" s="154"/>
    </row>
    <row r="77" spans="1:20" ht="18" customHeight="1" x14ac:dyDescent="0.2">
      <c r="A77" s="181" t="s">
        <v>435</v>
      </c>
      <c r="B77" s="157" t="s">
        <v>168</v>
      </c>
      <c r="C77" s="180"/>
      <c r="D77" s="362" t="s">
        <v>283</v>
      </c>
      <c r="E77" s="528"/>
      <c r="F77" s="528"/>
      <c r="G77" s="529"/>
      <c r="H77" s="529"/>
      <c r="I77" s="529"/>
      <c r="J77" s="529"/>
      <c r="K77" s="536">
        <f t="shared" si="18"/>
        <v>0</v>
      </c>
      <c r="L77" s="536">
        <f>F77*D77</f>
        <v>0</v>
      </c>
      <c r="M77" s="537">
        <v>0</v>
      </c>
      <c r="N77" s="536">
        <f t="shared" ref="N77:N82" si="26">H77*D77</f>
        <v>0</v>
      </c>
      <c r="O77" s="536">
        <f>I77*D77</f>
        <v>0</v>
      </c>
      <c r="P77" s="536">
        <f>J77*D77</f>
        <v>0</v>
      </c>
      <c r="Q77" s="539">
        <f t="shared" si="22"/>
        <v>0</v>
      </c>
      <c r="R77" s="79"/>
      <c r="S77" s="154"/>
      <c r="T77" s="154"/>
    </row>
    <row r="78" spans="1:20" ht="18" hidden="1" customHeight="1" x14ac:dyDescent="0.2">
      <c r="A78" s="181">
        <v>1118</v>
      </c>
      <c r="B78" s="157" t="s">
        <v>169</v>
      </c>
      <c r="C78" s="180"/>
      <c r="D78" s="374"/>
      <c r="E78" s="528"/>
      <c r="F78" s="528"/>
      <c r="G78" s="529"/>
      <c r="H78" s="529"/>
      <c r="I78" s="529"/>
      <c r="J78" s="529"/>
      <c r="K78" s="521">
        <f>E78*D78</f>
        <v>0</v>
      </c>
      <c r="L78" s="521">
        <f t="shared" si="19"/>
        <v>0</v>
      </c>
      <c r="M78" s="540">
        <f>G78*D78</f>
        <v>0</v>
      </c>
      <c r="N78" s="521">
        <f t="shared" si="26"/>
        <v>0</v>
      </c>
      <c r="O78" s="521">
        <f t="shared" si="23"/>
        <v>0</v>
      </c>
      <c r="P78" s="521">
        <f t="shared" si="9"/>
        <v>0</v>
      </c>
      <c r="Q78" s="539">
        <f t="shared" si="22"/>
        <v>0</v>
      </c>
      <c r="R78" s="79"/>
      <c r="S78" s="154"/>
      <c r="T78" s="154"/>
    </row>
    <row r="79" spans="1:20" ht="18" customHeight="1" x14ac:dyDescent="0.2">
      <c r="A79" s="181" t="s">
        <v>436</v>
      </c>
      <c r="B79" s="157" t="s">
        <v>284</v>
      </c>
      <c r="C79" s="180"/>
      <c r="D79" s="362">
        <v>100</v>
      </c>
      <c r="E79" s="528"/>
      <c r="F79" s="528"/>
      <c r="G79" s="529"/>
      <c r="H79" s="529"/>
      <c r="I79" s="529"/>
      <c r="J79" s="529"/>
      <c r="K79" s="536">
        <f>E79*D79</f>
        <v>0</v>
      </c>
      <c r="L79" s="536">
        <f t="shared" si="19"/>
        <v>0</v>
      </c>
      <c r="M79" s="537">
        <f>G79*D79</f>
        <v>0</v>
      </c>
      <c r="N79" s="536">
        <f t="shared" si="26"/>
        <v>0</v>
      </c>
      <c r="O79" s="536">
        <f t="shared" si="23"/>
        <v>0</v>
      </c>
      <c r="P79" s="536">
        <f t="shared" si="9"/>
        <v>0</v>
      </c>
      <c r="Q79" s="539">
        <f t="shared" si="22"/>
        <v>0</v>
      </c>
      <c r="R79" s="79"/>
      <c r="S79" s="154"/>
      <c r="T79" s="154"/>
    </row>
    <row r="80" spans="1:20" ht="18" customHeight="1" x14ac:dyDescent="0.2">
      <c r="A80" s="156" t="s">
        <v>221</v>
      </c>
      <c r="B80" s="157" t="s">
        <v>250</v>
      </c>
      <c r="C80" s="180"/>
      <c r="D80" s="362">
        <v>25</v>
      </c>
      <c r="E80" s="528"/>
      <c r="F80" s="528"/>
      <c r="G80" s="529"/>
      <c r="H80" s="529"/>
      <c r="I80" s="529"/>
      <c r="J80" s="529"/>
      <c r="K80" s="536">
        <f>E80*D80</f>
        <v>0</v>
      </c>
      <c r="L80" s="536">
        <f t="shared" si="19"/>
        <v>0</v>
      </c>
      <c r="M80" s="537">
        <f>G80*D80</f>
        <v>0</v>
      </c>
      <c r="N80" s="536">
        <f t="shared" si="26"/>
        <v>0</v>
      </c>
      <c r="O80" s="536">
        <f t="shared" si="23"/>
        <v>0</v>
      </c>
      <c r="P80" s="536">
        <f t="shared" si="9"/>
        <v>0</v>
      </c>
      <c r="Q80" s="539">
        <f t="shared" si="22"/>
        <v>0</v>
      </c>
      <c r="R80" s="79"/>
      <c r="S80" s="154"/>
      <c r="T80" s="154"/>
    </row>
    <row r="81" spans="1:20" ht="18" customHeight="1" x14ac:dyDescent="0.2">
      <c r="A81" s="156" t="s">
        <v>437</v>
      </c>
      <c r="B81" s="157" t="s">
        <v>251</v>
      </c>
      <c r="C81" s="180"/>
      <c r="D81" s="362">
        <v>100</v>
      </c>
      <c r="E81" s="528"/>
      <c r="F81" s="528"/>
      <c r="G81" s="529"/>
      <c r="H81" s="529"/>
      <c r="I81" s="529"/>
      <c r="J81" s="529"/>
      <c r="K81" s="536">
        <f>E81*D81</f>
        <v>0</v>
      </c>
      <c r="L81" s="536">
        <f t="shared" si="19"/>
        <v>0</v>
      </c>
      <c r="M81" s="537">
        <f>G81*D81</f>
        <v>0</v>
      </c>
      <c r="N81" s="536">
        <f t="shared" si="26"/>
        <v>0</v>
      </c>
      <c r="O81" s="536">
        <f t="shared" si="23"/>
        <v>0</v>
      </c>
      <c r="P81" s="536">
        <f t="shared" si="9"/>
        <v>0</v>
      </c>
      <c r="Q81" s="539">
        <f t="shared" si="22"/>
        <v>0</v>
      </c>
      <c r="R81" s="79"/>
      <c r="S81" s="154"/>
      <c r="T81" s="154"/>
    </row>
    <row r="82" spans="1:20" ht="18" customHeight="1" x14ac:dyDescent="0.2">
      <c r="A82" s="181" t="s">
        <v>438</v>
      </c>
      <c r="B82" s="157" t="s">
        <v>233</v>
      </c>
      <c r="C82" s="152"/>
      <c r="D82" s="362" t="s">
        <v>283</v>
      </c>
      <c r="E82" s="528"/>
      <c r="F82" s="528"/>
      <c r="G82" s="529"/>
      <c r="H82" s="529"/>
      <c r="I82" s="529"/>
      <c r="J82" s="529"/>
      <c r="K82" s="536">
        <f>E82*D82</f>
        <v>0</v>
      </c>
      <c r="L82" s="536">
        <f t="shared" si="19"/>
        <v>0</v>
      </c>
      <c r="M82" s="537">
        <f>G82*D82</f>
        <v>0</v>
      </c>
      <c r="N82" s="536">
        <f t="shared" si="26"/>
        <v>0</v>
      </c>
      <c r="O82" s="536">
        <f t="shared" si="23"/>
        <v>0</v>
      </c>
      <c r="P82" s="536">
        <f t="shared" si="9"/>
        <v>0</v>
      </c>
      <c r="Q82" s="539">
        <f t="shared" si="22"/>
        <v>0</v>
      </c>
      <c r="R82" s="79"/>
      <c r="S82" s="154"/>
      <c r="T82" s="154"/>
    </row>
    <row r="83" spans="1:20" ht="18" hidden="1" customHeight="1" x14ac:dyDescent="0.2">
      <c r="A83" s="181">
        <v>2500</v>
      </c>
      <c r="B83" s="157" t="s">
        <v>252</v>
      </c>
      <c r="C83" s="152"/>
      <c r="D83" s="362"/>
      <c r="E83" s="528"/>
      <c r="F83" s="528"/>
      <c r="G83" s="529"/>
      <c r="H83" s="529"/>
      <c r="I83" s="529"/>
      <c r="J83" s="529"/>
      <c r="K83" s="521"/>
      <c r="L83" s="521"/>
      <c r="M83" s="540"/>
      <c r="N83" s="521"/>
      <c r="O83" s="521"/>
      <c r="P83" s="521">
        <f t="shared" si="9"/>
        <v>0</v>
      </c>
      <c r="Q83" s="539"/>
      <c r="R83" s="79"/>
      <c r="S83" s="154"/>
      <c r="T83" s="154"/>
    </row>
    <row r="84" spans="1:20" ht="18" hidden="1" customHeight="1" x14ac:dyDescent="0.2">
      <c r="A84" s="181">
        <v>2503</v>
      </c>
      <c r="B84" s="157" t="s">
        <v>253</v>
      </c>
      <c r="C84" s="152"/>
      <c r="D84" s="362"/>
      <c r="E84" s="528"/>
      <c r="F84" s="528"/>
      <c r="G84" s="529"/>
      <c r="H84" s="529"/>
      <c r="I84" s="529"/>
      <c r="J84" s="529"/>
      <c r="K84" s="521"/>
      <c r="L84" s="521"/>
      <c r="M84" s="540"/>
      <c r="N84" s="521"/>
      <c r="O84" s="521"/>
      <c r="P84" s="521">
        <f t="shared" si="9"/>
        <v>0</v>
      </c>
      <c r="Q84" s="539"/>
      <c r="R84" s="79"/>
      <c r="S84" s="154"/>
      <c r="T84" s="154"/>
    </row>
    <row r="85" spans="1:20" ht="18" hidden="1" customHeight="1" x14ac:dyDescent="0.2">
      <c r="A85" s="181">
        <v>2501</v>
      </c>
      <c r="B85" s="157" t="s">
        <v>254</v>
      </c>
      <c r="C85" s="152"/>
      <c r="D85" s="362"/>
      <c r="E85" s="528"/>
      <c r="F85" s="528"/>
      <c r="G85" s="529"/>
      <c r="H85" s="529"/>
      <c r="I85" s="529"/>
      <c r="J85" s="529"/>
      <c r="K85" s="521"/>
      <c r="L85" s="521"/>
      <c r="M85" s="540"/>
      <c r="N85" s="521"/>
      <c r="O85" s="521"/>
      <c r="P85" s="521">
        <f t="shared" si="9"/>
        <v>0</v>
      </c>
      <c r="Q85" s="539"/>
      <c r="R85" s="79"/>
      <c r="S85" s="154"/>
      <c r="T85" s="154"/>
    </row>
    <row r="86" spans="1:20" ht="18" hidden="1" customHeight="1" x14ac:dyDescent="0.2">
      <c r="A86" s="181">
        <v>2502</v>
      </c>
      <c r="B86" s="157" t="s">
        <v>255</v>
      </c>
      <c r="C86" s="152"/>
      <c r="D86" s="362"/>
      <c r="E86" s="528"/>
      <c r="F86" s="528"/>
      <c r="G86" s="529"/>
      <c r="H86" s="529"/>
      <c r="I86" s="529"/>
      <c r="J86" s="529"/>
      <c r="K86" s="521"/>
      <c r="L86" s="521"/>
      <c r="M86" s="540"/>
      <c r="N86" s="521"/>
      <c r="O86" s="521"/>
      <c r="P86" s="521">
        <f t="shared" si="9"/>
        <v>0</v>
      </c>
      <c r="Q86" s="539"/>
      <c r="R86" s="79"/>
      <c r="S86" s="154"/>
      <c r="T86" s="154"/>
    </row>
    <row r="87" spans="1:20" ht="18" customHeight="1" x14ac:dyDescent="0.2">
      <c r="A87" s="156" t="s">
        <v>52</v>
      </c>
      <c r="B87" s="184" t="s">
        <v>285</v>
      </c>
      <c r="C87" s="152"/>
      <c r="D87" s="362">
        <v>5</v>
      </c>
      <c r="E87" s="528"/>
      <c r="F87" s="528"/>
      <c r="G87" s="529"/>
      <c r="H87" s="529"/>
      <c r="I87" s="529"/>
      <c r="J87" s="529"/>
      <c r="K87" s="1035">
        <f>E87*D87</f>
        <v>0</v>
      </c>
      <c r="L87" s="1035">
        <f>F87*D87</f>
        <v>0</v>
      </c>
      <c r="M87" s="1036">
        <f>G87*D87</f>
        <v>0</v>
      </c>
      <c r="N87" s="1035">
        <f>H87*D87</f>
        <v>0</v>
      </c>
      <c r="O87" s="1035">
        <f>I87*D87</f>
        <v>0</v>
      </c>
      <c r="P87" s="1035">
        <f>J87*D87</f>
        <v>0</v>
      </c>
      <c r="Q87" s="539">
        <f>SUM(K87:P87)</f>
        <v>0</v>
      </c>
      <c r="R87" s="79"/>
      <c r="S87" s="154"/>
      <c r="T87" s="154"/>
    </row>
    <row r="88" spans="1:20" ht="18" hidden="1" customHeight="1" x14ac:dyDescent="0.2">
      <c r="A88" s="185"/>
      <c r="B88" s="139" t="s">
        <v>170</v>
      </c>
      <c r="C88" s="186"/>
      <c r="D88" s="376"/>
      <c r="E88" s="241"/>
      <c r="F88" s="241"/>
      <c r="G88" s="524"/>
      <c r="H88" s="524"/>
      <c r="I88" s="524"/>
      <c r="J88" s="524"/>
      <c r="K88" s="525"/>
      <c r="L88" s="525"/>
      <c r="M88" s="526"/>
      <c r="N88" s="525"/>
      <c r="O88" s="525"/>
      <c r="P88" s="525"/>
      <c r="Q88" s="188"/>
      <c r="R88" s="79"/>
      <c r="S88" s="154"/>
      <c r="T88" s="154"/>
    </row>
    <row r="89" spans="1:20" ht="18" hidden="1" customHeight="1" x14ac:dyDescent="0.2">
      <c r="A89" s="189">
        <v>1200</v>
      </c>
      <c r="B89" s="184" t="s">
        <v>171</v>
      </c>
      <c r="C89" s="152"/>
      <c r="D89" s="362"/>
      <c r="E89" s="542"/>
      <c r="F89" s="542"/>
      <c r="G89" s="543"/>
      <c r="H89" s="543"/>
      <c r="I89" s="543"/>
      <c r="J89" s="524"/>
      <c r="K89" s="530"/>
      <c r="L89" s="530"/>
      <c r="M89" s="531"/>
      <c r="N89" s="530"/>
      <c r="O89" s="530"/>
      <c r="P89" s="525"/>
      <c r="Q89" s="194"/>
      <c r="R89" s="79"/>
      <c r="S89" s="154"/>
      <c r="T89" s="154"/>
    </row>
    <row r="90" spans="1:20" ht="18" hidden="1" customHeight="1" x14ac:dyDescent="0.2">
      <c r="A90" s="189">
        <v>1201</v>
      </c>
      <c r="B90" s="184" t="s">
        <v>172</v>
      </c>
      <c r="C90" s="152"/>
      <c r="D90" s="362"/>
      <c r="E90" s="542"/>
      <c r="F90" s="542"/>
      <c r="G90" s="543"/>
      <c r="H90" s="543"/>
      <c r="I90" s="543"/>
      <c r="J90" s="524"/>
      <c r="K90" s="530"/>
      <c r="L90" s="530"/>
      <c r="M90" s="531"/>
      <c r="N90" s="530"/>
      <c r="O90" s="530"/>
      <c r="P90" s="525"/>
      <c r="Q90" s="194"/>
      <c r="R90" s="79"/>
      <c r="S90" s="154"/>
      <c r="T90" s="154"/>
    </row>
    <row r="91" spans="1:20" ht="18" hidden="1" customHeight="1" x14ac:dyDescent="0.2">
      <c r="A91" s="189">
        <v>1250</v>
      </c>
      <c r="B91" s="184" t="s">
        <v>173</v>
      </c>
      <c r="C91" s="152"/>
      <c r="D91" s="362"/>
      <c r="E91" s="542"/>
      <c r="F91" s="542"/>
      <c r="G91" s="543"/>
      <c r="H91" s="543"/>
      <c r="I91" s="543"/>
      <c r="J91" s="524"/>
      <c r="K91" s="530"/>
      <c r="L91" s="530"/>
      <c r="M91" s="531"/>
      <c r="N91" s="530"/>
      <c r="O91" s="530"/>
      <c r="P91" s="525"/>
      <c r="Q91" s="194"/>
      <c r="R91" s="79"/>
      <c r="S91" s="154"/>
      <c r="T91" s="154"/>
    </row>
    <row r="92" spans="1:20" ht="18" hidden="1" customHeight="1" x14ac:dyDescent="0.2">
      <c r="A92" s="185"/>
      <c r="B92" s="139" t="s">
        <v>174</v>
      </c>
      <c r="C92" s="186"/>
      <c r="D92" s="376"/>
      <c r="E92" s="241"/>
      <c r="F92" s="241"/>
      <c r="G92" s="524"/>
      <c r="H92" s="524"/>
      <c r="I92" s="524"/>
      <c r="J92" s="524"/>
      <c r="K92" s="525"/>
      <c r="L92" s="525"/>
      <c r="M92" s="526"/>
      <c r="N92" s="525"/>
      <c r="O92" s="525"/>
      <c r="P92" s="525"/>
      <c r="Q92" s="188"/>
      <c r="R92" s="79"/>
      <c r="S92" s="154"/>
      <c r="T92" s="154"/>
    </row>
    <row r="93" spans="1:20" ht="18" hidden="1" customHeight="1" x14ac:dyDescent="0.2">
      <c r="A93" s="189">
        <v>1300</v>
      </c>
      <c r="B93" s="184" t="s">
        <v>174</v>
      </c>
      <c r="C93" s="123"/>
      <c r="D93" s="362"/>
      <c r="E93" s="544"/>
      <c r="F93" s="528"/>
      <c r="G93" s="545"/>
      <c r="H93" s="546"/>
      <c r="I93" s="547"/>
      <c r="J93" s="515"/>
      <c r="K93" s="548">
        <f t="shared" ref="K93:K106" si="27">E93*D93</f>
        <v>0</v>
      </c>
      <c r="L93" s="536">
        <f t="shared" ref="L93:L106" si="28">F93*D93</f>
        <v>0</v>
      </c>
      <c r="M93" s="549">
        <f t="shared" ref="M93:M106" si="29">G93*D93</f>
        <v>0</v>
      </c>
      <c r="N93" s="550">
        <f t="shared" ref="N93:N106" si="30">H93*D93</f>
        <v>0</v>
      </c>
      <c r="O93" s="551">
        <f t="shared" ref="O93:O106" si="31">I93*D93</f>
        <v>0</v>
      </c>
      <c r="P93" s="516"/>
      <c r="Q93" s="539">
        <f t="shared" ref="Q93:Q106" si="32">SUM(K93:P93)</f>
        <v>0</v>
      </c>
      <c r="R93" s="79"/>
      <c r="S93" s="154"/>
      <c r="T93" s="154"/>
    </row>
    <row r="94" spans="1:20" ht="18" hidden="1" customHeight="1" x14ac:dyDescent="0.2">
      <c r="A94" s="202">
        <v>1300</v>
      </c>
      <c r="B94" s="184" t="s">
        <v>175</v>
      </c>
      <c r="C94" s="123"/>
      <c r="D94" s="362"/>
      <c r="E94" s="552"/>
      <c r="F94" s="528"/>
      <c r="G94" s="545"/>
      <c r="H94" s="546"/>
      <c r="I94" s="547"/>
      <c r="J94" s="515"/>
      <c r="K94" s="548">
        <f t="shared" si="27"/>
        <v>0</v>
      </c>
      <c r="L94" s="536">
        <f t="shared" si="28"/>
        <v>0</v>
      </c>
      <c r="M94" s="549">
        <f t="shared" si="29"/>
        <v>0</v>
      </c>
      <c r="N94" s="550">
        <f t="shared" si="30"/>
        <v>0</v>
      </c>
      <c r="O94" s="551">
        <f t="shared" si="31"/>
        <v>0</v>
      </c>
      <c r="P94" s="516"/>
      <c r="Q94" s="539">
        <f t="shared" si="32"/>
        <v>0</v>
      </c>
      <c r="R94" s="79"/>
      <c r="S94" s="154" t="s">
        <v>74</v>
      </c>
      <c r="T94" s="154"/>
    </row>
    <row r="95" spans="1:20" ht="18" hidden="1" customHeight="1" x14ac:dyDescent="0.2">
      <c r="A95" s="202">
        <v>1301</v>
      </c>
      <c r="B95" s="184" t="s">
        <v>176</v>
      </c>
      <c r="C95" s="123"/>
      <c r="D95" s="362"/>
      <c r="E95" s="544"/>
      <c r="F95" s="528"/>
      <c r="G95" s="553"/>
      <c r="H95" s="554"/>
      <c r="I95" s="555"/>
      <c r="J95" s="556"/>
      <c r="K95" s="548">
        <f t="shared" si="27"/>
        <v>0</v>
      </c>
      <c r="L95" s="536">
        <f t="shared" si="28"/>
        <v>0</v>
      </c>
      <c r="M95" s="549">
        <f t="shared" si="29"/>
        <v>0</v>
      </c>
      <c r="N95" s="550">
        <f t="shared" si="30"/>
        <v>0</v>
      </c>
      <c r="O95" s="551">
        <f t="shared" si="31"/>
        <v>0</v>
      </c>
      <c r="P95" s="516"/>
      <c r="Q95" s="539">
        <f t="shared" si="32"/>
        <v>0</v>
      </c>
      <c r="R95" s="79"/>
      <c r="S95" s="165">
        <f>SUM(M94:M96)</f>
        <v>0</v>
      </c>
      <c r="T95" s="154"/>
    </row>
    <row r="96" spans="1:20" ht="18" hidden="1" customHeight="1" x14ac:dyDescent="0.2">
      <c r="A96" s="202">
        <v>1301</v>
      </c>
      <c r="B96" s="184" t="s">
        <v>177</v>
      </c>
      <c r="C96" s="123"/>
      <c r="D96" s="362"/>
      <c r="E96" s="544"/>
      <c r="F96" s="528"/>
      <c r="G96" s="553"/>
      <c r="H96" s="554"/>
      <c r="I96" s="555"/>
      <c r="J96" s="556"/>
      <c r="K96" s="548">
        <f t="shared" si="27"/>
        <v>0</v>
      </c>
      <c r="L96" s="536">
        <f t="shared" si="28"/>
        <v>0</v>
      </c>
      <c r="M96" s="549">
        <f t="shared" si="29"/>
        <v>0</v>
      </c>
      <c r="N96" s="550">
        <f t="shared" si="30"/>
        <v>0</v>
      </c>
      <c r="O96" s="551">
        <f t="shared" si="31"/>
        <v>0</v>
      </c>
      <c r="P96" s="516"/>
      <c r="Q96" s="539">
        <f t="shared" si="32"/>
        <v>0</v>
      </c>
      <c r="R96" s="169"/>
      <c r="S96" s="154"/>
      <c r="T96" s="154"/>
    </row>
    <row r="97" spans="1:20" ht="18" hidden="1" customHeight="1" x14ac:dyDescent="0.2">
      <c r="A97" s="202">
        <v>1302</v>
      </c>
      <c r="B97" s="184" t="s">
        <v>178</v>
      </c>
      <c r="C97" s="123"/>
      <c r="D97" s="362"/>
      <c r="E97" s="544"/>
      <c r="F97" s="528"/>
      <c r="G97" s="553"/>
      <c r="H97" s="554"/>
      <c r="I97" s="555"/>
      <c r="J97" s="556"/>
      <c r="K97" s="548">
        <f t="shared" si="27"/>
        <v>0</v>
      </c>
      <c r="L97" s="536">
        <f t="shared" si="28"/>
        <v>0</v>
      </c>
      <c r="M97" s="549">
        <f t="shared" si="29"/>
        <v>0</v>
      </c>
      <c r="N97" s="550">
        <f t="shared" si="30"/>
        <v>0</v>
      </c>
      <c r="O97" s="551">
        <f t="shared" si="31"/>
        <v>0</v>
      </c>
      <c r="P97" s="516"/>
      <c r="Q97" s="539">
        <f t="shared" si="32"/>
        <v>0</v>
      </c>
      <c r="R97" s="169"/>
      <c r="S97" s="154"/>
      <c r="T97" s="154"/>
    </row>
    <row r="98" spans="1:20" ht="18" hidden="1" customHeight="1" x14ac:dyDescent="0.2">
      <c r="A98" s="202">
        <v>1302</v>
      </c>
      <c r="B98" s="184" t="s">
        <v>179</v>
      </c>
      <c r="C98" s="123"/>
      <c r="D98" s="362"/>
      <c r="E98" s="544"/>
      <c r="F98" s="528"/>
      <c r="G98" s="553"/>
      <c r="H98" s="554"/>
      <c r="I98" s="555"/>
      <c r="J98" s="556"/>
      <c r="K98" s="548">
        <f t="shared" si="27"/>
        <v>0</v>
      </c>
      <c r="L98" s="536">
        <f t="shared" si="28"/>
        <v>0</v>
      </c>
      <c r="M98" s="549">
        <f t="shared" si="29"/>
        <v>0</v>
      </c>
      <c r="N98" s="550">
        <f t="shared" si="30"/>
        <v>0</v>
      </c>
      <c r="O98" s="551">
        <f t="shared" si="31"/>
        <v>0</v>
      </c>
      <c r="P98" s="516"/>
      <c r="Q98" s="539">
        <f t="shared" si="32"/>
        <v>0</v>
      </c>
      <c r="R98" s="169"/>
      <c r="S98" s="154"/>
      <c r="T98" s="154"/>
    </row>
    <row r="99" spans="1:20" ht="18" hidden="1" customHeight="1" x14ac:dyDescent="0.2">
      <c r="A99" s="202">
        <v>1303</v>
      </c>
      <c r="B99" s="184" t="s">
        <v>180</v>
      </c>
      <c r="C99" s="123"/>
      <c r="D99" s="362"/>
      <c r="E99" s="544"/>
      <c r="F99" s="528"/>
      <c r="G99" s="553"/>
      <c r="H99" s="554"/>
      <c r="I99" s="555"/>
      <c r="J99" s="556"/>
      <c r="K99" s="548">
        <f t="shared" si="27"/>
        <v>0</v>
      </c>
      <c r="L99" s="536">
        <f t="shared" si="28"/>
        <v>0</v>
      </c>
      <c r="M99" s="549">
        <f t="shared" si="29"/>
        <v>0</v>
      </c>
      <c r="N99" s="550">
        <f t="shared" si="30"/>
        <v>0</v>
      </c>
      <c r="O99" s="551">
        <f t="shared" si="31"/>
        <v>0</v>
      </c>
      <c r="P99" s="516"/>
      <c r="Q99" s="539">
        <f t="shared" si="32"/>
        <v>0</v>
      </c>
      <c r="R99" s="169"/>
      <c r="S99" s="154"/>
      <c r="T99" s="154"/>
    </row>
    <row r="100" spans="1:20" ht="18" hidden="1" customHeight="1" x14ac:dyDescent="0.2">
      <c r="A100" s="202">
        <v>1303</v>
      </c>
      <c r="B100" s="184" t="s">
        <v>181</v>
      </c>
      <c r="C100" s="123"/>
      <c r="D100" s="362"/>
      <c r="E100" s="544"/>
      <c r="F100" s="528"/>
      <c r="G100" s="553"/>
      <c r="H100" s="554"/>
      <c r="I100" s="555"/>
      <c r="J100" s="556"/>
      <c r="K100" s="548">
        <f t="shared" si="27"/>
        <v>0</v>
      </c>
      <c r="L100" s="536">
        <f t="shared" si="28"/>
        <v>0</v>
      </c>
      <c r="M100" s="549">
        <f t="shared" si="29"/>
        <v>0</v>
      </c>
      <c r="N100" s="550">
        <f t="shared" si="30"/>
        <v>0</v>
      </c>
      <c r="O100" s="551">
        <f t="shared" si="31"/>
        <v>0</v>
      </c>
      <c r="P100" s="516"/>
      <c r="Q100" s="539">
        <f t="shared" si="32"/>
        <v>0</v>
      </c>
      <c r="R100" s="169"/>
      <c r="S100" s="154"/>
      <c r="T100" s="154"/>
    </row>
    <row r="101" spans="1:20" ht="18" hidden="1" customHeight="1" x14ac:dyDescent="0.2">
      <c r="A101" s="202">
        <v>1304</v>
      </c>
      <c r="B101" s="184" t="s">
        <v>182</v>
      </c>
      <c r="C101" s="123"/>
      <c r="D101" s="362"/>
      <c r="E101" s="544"/>
      <c r="F101" s="528"/>
      <c r="G101" s="553"/>
      <c r="H101" s="554"/>
      <c r="I101" s="555"/>
      <c r="J101" s="556"/>
      <c r="K101" s="548">
        <f t="shared" si="27"/>
        <v>0</v>
      </c>
      <c r="L101" s="536">
        <f t="shared" si="28"/>
        <v>0</v>
      </c>
      <c r="M101" s="549">
        <f t="shared" si="29"/>
        <v>0</v>
      </c>
      <c r="N101" s="550">
        <f t="shared" si="30"/>
        <v>0</v>
      </c>
      <c r="O101" s="551">
        <f t="shared" si="31"/>
        <v>0</v>
      </c>
      <c r="P101" s="516"/>
      <c r="Q101" s="539">
        <f t="shared" si="32"/>
        <v>0</v>
      </c>
      <c r="R101" s="169"/>
      <c r="S101" s="154"/>
      <c r="T101" s="154"/>
    </row>
    <row r="102" spans="1:20" ht="18" hidden="1" customHeight="1" x14ac:dyDescent="0.2">
      <c r="A102" s="202">
        <v>1305</v>
      </c>
      <c r="B102" s="184" t="s">
        <v>183</v>
      </c>
      <c r="C102" s="123"/>
      <c r="D102" s="362"/>
      <c r="E102" s="544"/>
      <c r="F102" s="528"/>
      <c r="G102" s="553"/>
      <c r="H102" s="554"/>
      <c r="I102" s="555"/>
      <c r="J102" s="556"/>
      <c r="K102" s="548">
        <f t="shared" si="27"/>
        <v>0</v>
      </c>
      <c r="L102" s="536">
        <f t="shared" si="28"/>
        <v>0</v>
      </c>
      <c r="M102" s="549">
        <f t="shared" si="29"/>
        <v>0</v>
      </c>
      <c r="N102" s="550">
        <f t="shared" si="30"/>
        <v>0</v>
      </c>
      <c r="O102" s="551">
        <f t="shared" si="31"/>
        <v>0</v>
      </c>
      <c r="P102" s="516"/>
      <c r="Q102" s="539">
        <f t="shared" si="32"/>
        <v>0</v>
      </c>
      <c r="R102" s="169"/>
      <c r="S102" s="154"/>
      <c r="T102" s="154"/>
    </row>
    <row r="103" spans="1:20" ht="18" hidden="1" customHeight="1" x14ac:dyDescent="0.2">
      <c r="A103" s="202">
        <v>1305</v>
      </c>
      <c r="B103" s="184" t="s">
        <v>184</v>
      </c>
      <c r="C103" s="123"/>
      <c r="D103" s="362"/>
      <c r="E103" s="544"/>
      <c r="F103" s="528"/>
      <c r="G103" s="553"/>
      <c r="H103" s="554"/>
      <c r="I103" s="555"/>
      <c r="J103" s="556"/>
      <c r="K103" s="548">
        <f t="shared" si="27"/>
        <v>0</v>
      </c>
      <c r="L103" s="536">
        <f t="shared" si="28"/>
        <v>0</v>
      </c>
      <c r="M103" s="549">
        <f t="shared" si="29"/>
        <v>0</v>
      </c>
      <c r="N103" s="550">
        <f t="shared" si="30"/>
        <v>0</v>
      </c>
      <c r="O103" s="551">
        <f t="shared" si="31"/>
        <v>0</v>
      </c>
      <c r="P103" s="516"/>
      <c r="Q103" s="539">
        <f t="shared" si="32"/>
        <v>0</v>
      </c>
      <c r="R103" s="169"/>
      <c r="S103" s="154"/>
      <c r="T103" s="154"/>
    </row>
    <row r="104" spans="1:20" ht="18" hidden="1" customHeight="1" x14ac:dyDescent="0.2">
      <c r="A104" s="202">
        <v>1305</v>
      </c>
      <c r="B104" s="184" t="s">
        <v>240</v>
      </c>
      <c r="C104" s="123"/>
      <c r="D104" s="362"/>
      <c r="E104" s="544"/>
      <c r="F104" s="528"/>
      <c r="G104" s="553"/>
      <c r="H104" s="554"/>
      <c r="I104" s="555"/>
      <c r="J104" s="556"/>
      <c r="K104" s="548">
        <f t="shared" si="27"/>
        <v>0</v>
      </c>
      <c r="L104" s="536">
        <f t="shared" si="28"/>
        <v>0</v>
      </c>
      <c r="M104" s="549">
        <f t="shared" si="29"/>
        <v>0</v>
      </c>
      <c r="N104" s="550">
        <f t="shared" si="30"/>
        <v>0</v>
      </c>
      <c r="O104" s="551">
        <f t="shared" si="31"/>
        <v>0</v>
      </c>
      <c r="P104" s="516"/>
      <c r="Q104" s="539">
        <f t="shared" si="32"/>
        <v>0</v>
      </c>
      <c r="R104" s="169"/>
      <c r="S104" s="154"/>
      <c r="T104" s="154"/>
    </row>
    <row r="105" spans="1:20" ht="18" hidden="1" customHeight="1" x14ac:dyDescent="0.2">
      <c r="A105" s="202">
        <v>1305</v>
      </c>
      <c r="B105" s="184" t="s">
        <v>185</v>
      </c>
      <c r="C105" s="123"/>
      <c r="D105" s="362"/>
      <c r="E105" s="544"/>
      <c r="F105" s="528"/>
      <c r="G105" s="553"/>
      <c r="H105" s="554"/>
      <c r="I105" s="555"/>
      <c r="J105" s="556"/>
      <c r="K105" s="548">
        <f t="shared" si="27"/>
        <v>0</v>
      </c>
      <c r="L105" s="536">
        <f t="shared" si="28"/>
        <v>0</v>
      </c>
      <c r="M105" s="549">
        <f t="shared" si="29"/>
        <v>0</v>
      </c>
      <c r="N105" s="550">
        <f t="shared" si="30"/>
        <v>0</v>
      </c>
      <c r="O105" s="551">
        <f t="shared" si="31"/>
        <v>0</v>
      </c>
      <c r="P105" s="516"/>
      <c r="Q105" s="539">
        <f t="shared" si="32"/>
        <v>0</v>
      </c>
      <c r="R105" s="169"/>
      <c r="S105" s="154"/>
      <c r="T105" s="154"/>
    </row>
    <row r="106" spans="1:20" ht="18" hidden="1" customHeight="1" x14ac:dyDescent="0.2">
      <c r="A106" s="202">
        <v>1306</v>
      </c>
      <c r="B106" s="184" t="s">
        <v>186</v>
      </c>
      <c r="C106" s="123"/>
      <c r="D106" s="362"/>
      <c r="E106" s="544"/>
      <c r="F106" s="528"/>
      <c r="G106" s="553"/>
      <c r="H106" s="554"/>
      <c r="I106" s="555"/>
      <c r="J106" s="556"/>
      <c r="K106" s="548">
        <f t="shared" si="27"/>
        <v>0</v>
      </c>
      <c r="L106" s="536">
        <f t="shared" si="28"/>
        <v>0</v>
      </c>
      <c r="M106" s="549">
        <f t="shared" si="29"/>
        <v>0</v>
      </c>
      <c r="N106" s="550">
        <f t="shared" si="30"/>
        <v>0</v>
      </c>
      <c r="O106" s="551">
        <f t="shared" si="31"/>
        <v>0</v>
      </c>
      <c r="P106" s="516"/>
      <c r="Q106" s="539">
        <f t="shared" si="32"/>
        <v>0</v>
      </c>
      <c r="R106" s="169"/>
      <c r="S106" s="154"/>
      <c r="T106" s="154"/>
    </row>
    <row r="107" spans="1:20" ht="18" hidden="1" customHeight="1" x14ac:dyDescent="0.2">
      <c r="A107" s="205"/>
      <c r="B107" s="139" t="s">
        <v>234</v>
      </c>
      <c r="C107" s="206"/>
      <c r="D107" s="379"/>
      <c r="E107" s="557"/>
      <c r="F107" s="557"/>
      <c r="G107" s="558"/>
      <c r="H107" s="558"/>
      <c r="I107" s="558"/>
      <c r="J107" s="558"/>
      <c r="K107" s="559"/>
      <c r="L107" s="559"/>
      <c r="M107" s="560"/>
      <c r="N107" s="559"/>
      <c r="O107" s="561"/>
      <c r="P107" s="562"/>
      <c r="Q107" s="563"/>
      <c r="R107" s="169"/>
      <c r="S107" s="154"/>
      <c r="T107" s="154"/>
    </row>
    <row r="108" spans="1:20" ht="18" hidden="1" customHeight="1" x14ac:dyDescent="0.2">
      <c r="A108" s="202">
        <v>1307</v>
      </c>
      <c r="B108" s="184" t="s">
        <v>187</v>
      </c>
      <c r="C108" s="123"/>
      <c r="D108" s="362"/>
      <c r="E108" s="544"/>
      <c r="F108" s="528"/>
      <c r="G108" s="553"/>
      <c r="H108" s="554"/>
      <c r="I108" s="555"/>
      <c r="J108" s="556"/>
      <c r="K108" s="548">
        <f t="shared" ref="K108:K117" si="33">E108*D108</f>
        <v>0</v>
      </c>
      <c r="L108" s="536">
        <f t="shared" ref="L108:L117" si="34">F108*D108</f>
        <v>0</v>
      </c>
      <c r="M108" s="549">
        <f t="shared" ref="M108:M117" si="35">G108*D108</f>
        <v>0</v>
      </c>
      <c r="N108" s="550">
        <f t="shared" ref="N108:N117" si="36">H108*D108</f>
        <v>0</v>
      </c>
      <c r="O108" s="551">
        <f t="shared" ref="O108:O117" si="37">I108*D108</f>
        <v>0</v>
      </c>
      <c r="P108" s="516"/>
      <c r="Q108" s="539">
        <f t="shared" ref="Q108:Q117" si="38">SUM(K108:P108)</f>
        <v>0</v>
      </c>
      <c r="R108" s="169"/>
      <c r="S108" s="154"/>
      <c r="T108" s="154"/>
    </row>
    <row r="109" spans="1:20" ht="18" hidden="1" customHeight="1" x14ac:dyDescent="0.2">
      <c r="A109" s="202">
        <v>1308</v>
      </c>
      <c r="B109" s="184" t="s">
        <v>188</v>
      </c>
      <c r="C109" s="123"/>
      <c r="D109" s="362"/>
      <c r="E109" s="544"/>
      <c r="F109" s="528"/>
      <c r="G109" s="553"/>
      <c r="H109" s="554"/>
      <c r="I109" s="555"/>
      <c r="J109" s="556"/>
      <c r="K109" s="548">
        <f t="shared" si="33"/>
        <v>0</v>
      </c>
      <c r="L109" s="536">
        <f t="shared" si="34"/>
        <v>0</v>
      </c>
      <c r="M109" s="549">
        <f t="shared" si="35"/>
        <v>0</v>
      </c>
      <c r="N109" s="550">
        <f t="shared" si="36"/>
        <v>0</v>
      </c>
      <c r="O109" s="551">
        <f t="shared" si="37"/>
        <v>0</v>
      </c>
      <c r="P109" s="516"/>
      <c r="Q109" s="539">
        <f t="shared" si="38"/>
        <v>0</v>
      </c>
      <c r="R109" s="169"/>
      <c r="S109" s="154"/>
      <c r="T109" s="154"/>
    </row>
    <row r="110" spans="1:20" ht="18" hidden="1" customHeight="1" x14ac:dyDescent="0.2">
      <c r="A110" s="202">
        <v>1309</v>
      </c>
      <c r="B110" s="184" t="s">
        <v>189</v>
      </c>
      <c r="C110" s="123"/>
      <c r="D110" s="362"/>
      <c r="E110" s="544"/>
      <c r="F110" s="528"/>
      <c r="G110" s="553"/>
      <c r="H110" s="554"/>
      <c r="I110" s="555"/>
      <c r="J110" s="556"/>
      <c r="K110" s="548">
        <f t="shared" si="33"/>
        <v>0</v>
      </c>
      <c r="L110" s="536">
        <f t="shared" si="34"/>
        <v>0</v>
      </c>
      <c r="M110" s="549">
        <f t="shared" si="35"/>
        <v>0</v>
      </c>
      <c r="N110" s="550">
        <f t="shared" si="36"/>
        <v>0</v>
      </c>
      <c r="O110" s="551">
        <f t="shared" si="37"/>
        <v>0</v>
      </c>
      <c r="P110" s="516"/>
      <c r="Q110" s="539">
        <f t="shared" si="38"/>
        <v>0</v>
      </c>
      <c r="R110" s="169"/>
      <c r="S110" s="154"/>
      <c r="T110" s="154"/>
    </row>
    <row r="111" spans="1:20" ht="18" hidden="1" customHeight="1" x14ac:dyDescent="0.2">
      <c r="A111" s="202">
        <v>1309</v>
      </c>
      <c r="B111" s="184" t="s">
        <v>190</v>
      </c>
      <c r="C111" s="123"/>
      <c r="D111" s="362"/>
      <c r="E111" s="544"/>
      <c r="F111" s="528"/>
      <c r="G111" s="553"/>
      <c r="H111" s="554"/>
      <c r="I111" s="555"/>
      <c r="J111" s="556"/>
      <c r="K111" s="548">
        <f t="shared" si="33"/>
        <v>0</v>
      </c>
      <c r="L111" s="536">
        <f t="shared" si="34"/>
        <v>0</v>
      </c>
      <c r="M111" s="549">
        <f t="shared" si="35"/>
        <v>0</v>
      </c>
      <c r="N111" s="550">
        <f t="shared" si="36"/>
        <v>0</v>
      </c>
      <c r="O111" s="551">
        <f t="shared" si="37"/>
        <v>0</v>
      </c>
      <c r="P111" s="516"/>
      <c r="Q111" s="539">
        <f t="shared" si="38"/>
        <v>0</v>
      </c>
      <c r="R111" s="169"/>
      <c r="S111" s="154"/>
      <c r="T111" s="154"/>
    </row>
    <row r="112" spans="1:20" ht="18" hidden="1" customHeight="1" x14ac:dyDescent="0.2">
      <c r="A112" s="202">
        <v>1310</v>
      </c>
      <c r="B112" s="184" t="s">
        <v>191</v>
      </c>
      <c r="C112" s="123"/>
      <c r="D112" s="362"/>
      <c r="E112" s="544"/>
      <c r="F112" s="528"/>
      <c r="G112" s="553"/>
      <c r="H112" s="554"/>
      <c r="I112" s="555"/>
      <c r="J112" s="556"/>
      <c r="K112" s="548">
        <f t="shared" si="33"/>
        <v>0</v>
      </c>
      <c r="L112" s="536">
        <f t="shared" si="34"/>
        <v>0</v>
      </c>
      <c r="M112" s="549">
        <f t="shared" si="35"/>
        <v>0</v>
      </c>
      <c r="N112" s="550">
        <f t="shared" si="36"/>
        <v>0</v>
      </c>
      <c r="O112" s="551">
        <f t="shared" si="37"/>
        <v>0</v>
      </c>
      <c r="P112" s="516"/>
      <c r="Q112" s="539">
        <f t="shared" si="38"/>
        <v>0</v>
      </c>
      <c r="R112" s="169"/>
      <c r="S112" s="154"/>
      <c r="T112" s="154"/>
    </row>
    <row r="113" spans="1:20" ht="18" hidden="1" customHeight="1" x14ac:dyDescent="0.2">
      <c r="A113" s="202">
        <v>1311</v>
      </c>
      <c r="B113" s="184" t="s">
        <v>192</v>
      </c>
      <c r="C113" s="123"/>
      <c r="D113" s="362"/>
      <c r="E113" s="544"/>
      <c r="F113" s="528"/>
      <c r="G113" s="553"/>
      <c r="H113" s="554"/>
      <c r="I113" s="555"/>
      <c r="J113" s="556"/>
      <c r="K113" s="548">
        <f t="shared" si="33"/>
        <v>0</v>
      </c>
      <c r="L113" s="536">
        <f t="shared" si="34"/>
        <v>0</v>
      </c>
      <c r="M113" s="549">
        <f t="shared" si="35"/>
        <v>0</v>
      </c>
      <c r="N113" s="550">
        <f t="shared" si="36"/>
        <v>0</v>
      </c>
      <c r="O113" s="551">
        <f t="shared" si="37"/>
        <v>0</v>
      </c>
      <c r="P113" s="516"/>
      <c r="Q113" s="539">
        <f t="shared" si="38"/>
        <v>0</v>
      </c>
      <c r="R113" s="169"/>
      <c r="S113" s="154"/>
      <c r="T113" s="154"/>
    </row>
    <row r="114" spans="1:20" ht="18" hidden="1" customHeight="1" x14ac:dyDescent="0.2">
      <c r="A114" s="202">
        <v>1311</v>
      </c>
      <c r="B114" s="184" t="s">
        <v>192</v>
      </c>
      <c r="C114" s="123"/>
      <c r="D114" s="362"/>
      <c r="E114" s="544"/>
      <c r="F114" s="528"/>
      <c r="G114" s="553"/>
      <c r="H114" s="554"/>
      <c r="I114" s="555"/>
      <c r="J114" s="556"/>
      <c r="K114" s="548">
        <f t="shared" si="33"/>
        <v>0</v>
      </c>
      <c r="L114" s="536">
        <f t="shared" si="34"/>
        <v>0</v>
      </c>
      <c r="M114" s="549">
        <f t="shared" si="35"/>
        <v>0</v>
      </c>
      <c r="N114" s="550">
        <f t="shared" si="36"/>
        <v>0</v>
      </c>
      <c r="O114" s="551">
        <f t="shared" si="37"/>
        <v>0</v>
      </c>
      <c r="P114" s="516"/>
      <c r="Q114" s="539">
        <f t="shared" si="38"/>
        <v>0</v>
      </c>
      <c r="R114" s="169"/>
      <c r="S114" s="154"/>
      <c r="T114" s="154"/>
    </row>
    <row r="115" spans="1:20" ht="18" hidden="1" customHeight="1" x14ac:dyDescent="0.2">
      <c r="A115" s="202">
        <v>1312</v>
      </c>
      <c r="B115" s="184" t="s">
        <v>193</v>
      </c>
      <c r="C115" s="123"/>
      <c r="D115" s="362"/>
      <c r="E115" s="544"/>
      <c r="F115" s="528"/>
      <c r="G115" s="553"/>
      <c r="H115" s="554"/>
      <c r="I115" s="555"/>
      <c r="J115" s="556"/>
      <c r="K115" s="548">
        <f t="shared" si="33"/>
        <v>0</v>
      </c>
      <c r="L115" s="536">
        <f t="shared" si="34"/>
        <v>0</v>
      </c>
      <c r="M115" s="549">
        <f t="shared" si="35"/>
        <v>0</v>
      </c>
      <c r="N115" s="550">
        <f t="shared" si="36"/>
        <v>0</v>
      </c>
      <c r="O115" s="551">
        <f t="shared" si="37"/>
        <v>0</v>
      </c>
      <c r="P115" s="516"/>
      <c r="Q115" s="539">
        <f t="shared" si="38"/>
        <v>0</v>
      </c>
      <c r="R115" s="169"/>
      <c r="S115" s="154"/>
      <c r="T115" s="154"/>
    </row>
    <row r="116" spans="1:20" ht="18" hidden="1" customHeight="1" x14ac:dyDescent="0.2">
      <c r="A116" s="202">
        <v>1314</v>
      </c>
      <c r="B116" s="184" t="s">
        <v>194</v>
      </c>
      <c r="C116" s="123"/>
      <c r="D116" s="362"/>
      <c r="E116" s="544"/>
      <c r="F116" s="528"/>
      <c r="G116" s="553"/>
      <c r="H116" s="554"/>
      <c r="I116" s="555"/>
      <c r="J116" s="556"/>
      <c r="K116" s="548">
        <f t="shared" si="33"/>
        <v>0</v>
      </c>
      <c r="L116" s="536">
        <f t="shared" si="34"/>
        <v>0</v>
      </c>
      <c r="M116" s="549">
        <f t="shared" si="35"/>
        <v>0</v>
      </c>
      <c r="N116" s="550">
        <f t="shared" si="36"/>
        <v>0</v>
      </c>
      <c r="O116" s="551">
        <f t="shared" si="37"/>
        <v>0</v>
      </c>
      <c r="P116" s="516"/>
      <c r="Q116" s="539">
        <f t="shared" si="38"/>
        <v>0</v>
      </c>
      <c r="R116" s="169"/>
      <c r="S116" s="154"/>
      <c r="T116" s="154"/>
    </row>
    <row r="117" spans="1:20" ht="18" hidden="1" customHeight="1" x14ac:dyDescent="0.2">
      <c r="A117" s="202">
        <v>1315</v>
      </c>
      <c r="B117" s="184" t="s">
        <v>195</v>
      </c>
      <c r="C117" s="123"/>
      <c r="D117" s="362"/>
      <c r="E117" s="544"/>
      <c r="F117" s="528"/>
      <c r="G117" s="553"/>
      <c r="H117" s="554"/>
      <c r="I117" s="555"/>
      <c r="J117" s="556"/>
      <c r="K117" s="548">
        <f t="shared" si="33"/>
        <v>0</v>
      </c>
      <c r="L117" s="536">
        <f t="shared" si="34"/>
        <v>0</v>
      </c>
      <c r="M117" s="549">
        <f t="shared" si="35"/>
        <v>0</v>
      </c>
      <c r="N117" s="550">
        <f t="shared" si="36"/>
        <v>0</v>
      </c>
      <c r="O117" s="551">
        <f t="shared" si="37"/>
        <v>0</v>
      </c>
      <c r="P117" s="516"/>
      <c r="Q117" s="539">
        <f t="shared" si="38"/>
        <v>0</v>
      </c>
      <c r="R117" s="169"/>
      <c r="S117" s="154"/>
      <c r="T117" s="154"/>
    </row>
    <row r="118" spans="1:20" ht="18" customHeight="1" x14ac:dyDescent="0.25">
      <c r="A118" s="214"/>
      <c r="B118" s="139" t="s">
        <v>196</v>
      </c>
      <c r="C118" s="215"/>
      <c r="D118" s="490"/>
      <c r="E118" s="564"/>
      <c r="F118" s="564"/>
      <c r="G118" s="565"/>
      <c r="H118" s="565"/>
      <c r="I118" s="565"/>
      <c r="J118" s="565"/>
      <c r="K118" s="566"/>
      <c r="L118" s="566"/>
      <c r="M118" s="567"/>
      <c r="N118" s="566"/>
      <c r="O118" s="568"/>
      <c r="P118" s="569"/>
      <c r="Q118" s="570"/>
      <c r="R118" s="79"/>
      <c r="S118" s="154"/>
      <c r="T118" s="154"/>
    </row>
    <row r="119" spans="1:20" s="170" customFormat="1" ht="18" customHeight="1" x14ac:dyDescent="0.2">
      <c r="A119" s="202" t="s">
        <v>439</v>
      </c>
      <c r="B119" s="184" t="s">
        <v>197</v>
      </c>
      <c r="C119" s="123"/>
      <c r="D119" s="362"/>
      <c r="E119" s="528"/>
      <c r="F119" s="528"/>
      <c r="G119" s="532"/>
      <c r="H119" s="532"/>
      <c r="I119" s="532"/>
      <c r="J119" s="532"/>
      <c r="K119" s="536">
        <f t="shared" ref="K119:K138" si="39">E119*D119</f>
        <v>0</v>
      </c>
      <c r="L119" s="536">
        <f t="shared" ref="L119:L138" si="40">F119*D119</f>
        <v>0</v>
      </c>
      <c r="M119" s="537">
        <f t="shared" ref="M119:M138" si="41">G119*D119</f>
        <v>0</v>
      </c>
      <c r="N119" s="536">
        <f t="shared" ref="N119:N138" si="42">H119*D119</f>
        <v>0</v>
      </c>
      <c r="O119" s="536">
        <f t="shared" ref="O119:O138" si="43">I119*D119</f>
        <v>0</v>
      </c>
      <c r="P119" s="536">
        <f t="shared" ref="P119:P135" si="44">J119*D119</f>
        <v>0</v>
      </c>
      <c r="Q119" s="539">
        <f t="shared" ref="Q119:Q138" si="45">SUM(K119:P119)</f>
        <v>0</v>
      </c>
      <c r="R119" s="169"/>
      <c r="S119" s="329"/>
      <c r="T119" s="329"/>
    </row>
    <row r="120" spans="1:20" s="170" customFormat="1" ht="18" customHeight="1" x14ac:dyDescent="0.2">
      <c r="A120" s="202" t="s">
        <v>440</v>
      </c>
      <c r="B120" s="184" t="s">
        <v>256</v>
      </c>
      <c r="C120" s="123"/>
      <c r="D120" s="362"/>
      <c r="E120" s="528"/>
      <c r="F120" s="528"/>
      <c r="G120" s="532"/>
      <c r="H120" s="532"/>
      <c r="I120" s="532"/>
      <c r="J120" s="532"/>
      <c r="K120" s="1035">
        <f t="shared" si="39"/>
        <v>0</v>
      </c>
      <c r="L120" s="1035">
        <f t="shared" si="40"/>
        <v>0</v>
      </c>
      <c r="M120" s="1036">
        <f t="shared" si="41"/>
        <v>0</v>
      </c>
      <c r="N120" s="1035">
        <f t="shared" si="42"/>
        <v>0</v>
      </c>
      <c r="O120" s="1035">
        <f t="shared" si="43"/>
        <v>0</v>
      </c>
      <c r="P120" s="1035">
        <f t="shared" si="44"/>
        <v>0</v>
      </c>
      <c r="Q120" s="539">
        <f t="shared" si="45"/>
        <v>0</v>
      </c>
      <c r="R120" s="169"/>
      <c r="S120" s="329"/>
      <c r="T120" s="329"/>
    </row>
    <row r="121" spans="1:20" s="170" customFormat="1" ht="18" hidden="1" customHeight="1" x14ac:dyDescent="0.2">
      <c r="A121" s="202">
        <v>1375</v>
      </c>
      <c r="B121" s="184" t="s">
        <v>198</v>
      </c>
      <c r="C121" s="123"/>
      <c r="D121" s="362"/>
      <c r="E121" s="528"/>
      <c r="F121" s="528"/>
      <c r="G121" s="532"/>
      <c r="H121" s="532"/>
      <c r="I121" s="532"/>
      <c r="J121" s="532"/>
      <c r="K121" s="1035">
        <f t="shared" si="39"/>
        <v>0</v>
      </c>
      <c r="L121" s="1035">
        <f t="shared" si="40"/>
        <v>0</v>
      </c>
      <c r="M121" s="1036">
        <f t="shared" si="41"/>
        <v>0</v>
      </c>
      <c r="N121" s="1035">
        <f t="shared" si="42"/>
        <v>0</v>
      </c>
      <c r="O121" s="1035">
        <f t="shared" si="43"/>
        <v>0</v>
      </c>
      <c r="P121" s="1035">
        <f t="shared" si="44"/>
        <v>0</v>
      </c>
      <c r="Q121" s="539">
        <f t="shared" si="45"/>
        <v>0</v>
      </c>
      <c r="R121" s="169"/>
      <c r="S121" s="329"/>
      <c r="T121" s="329"/>
    </row>
    <row r="122" spans="1:20" s="170" customFormat="1" ht="18" customHeight="1" x14ac:dyDescent="0.2">
      <c r="A122" s="202" t="s">
        <v>441</v>
      </c>
      <c r="B122" s="184" t="s">
        <v>199</v>
      </c>
      <c r="C122" s="123"/>
      <c r="D122" s="362"/>
      <c r="E122" s="528"/>
      <c r="F122" s="528"/>
      <c r="G122" s="532"/>
      <c r="H122" s="532"/>
      <c r="I122" s="532"/>
      <c r="J122" s="532"/>
      <c r="K122" s="1035">
        <f t="shared" si="39"/>
        <v>0</v>
      </c>
      <c r="L122" s="1035">
        <f t="shared" si="40"/>
        <v>0</v>
      </c>
      <c r="M122" s="1036">
        <f t="shared" si="41"/>
        <v>0</v>
      </c>
      <c r="N122" s="1035">
        <f t="shared" si="42"/>
        <v>0</v>
      </c>
      <c r="O122" s="1035">
        <f t="shared" si="43"/>
        <v>0</v>
      </c>
      <c r="P122" s="1035">
        <f t="shared" si="44"/>
        <v>0</v>
      </c>
      <c r="Q122" s="539">
        <f t="shared" si="45"/>
        <v>0</v>
      </c>
      <c r="R122" s="169"/>
      <c r="S122" s="329"/>
      <c r="T122" s="329"/>
    </row>
    <row r="123" spans="1:20" s="170" customFormat="1" ht="18" hidden="1" customHeight="1" x14ac:dyDescent="0.2">
      <c r="A123" s="202">
        <v>1450</v>
      </c>
      <c r="B123" s="184" t="s">
        <v>200</v>
      </c>
      <c r="C123" s="123"/>
      <c r="D123" s="362"/>
      <c r="E123" s="528"/>
      <c r="F123" s="528"/>
      <c r="G123" s="532"/>
      <c r="H123" s="532"/>
      <c r="I123" s="532"/>
      <c r="J123" s="532"/>
      <c r="K123" s="1035">
        <f t="shared" si="39"/>
        <v>0</v>
      </c>
      <c r="L123" s="1035">
        <f t="shared" si="40"/>
        <v>0</v>
      </c>
      <c r="M123" s="1036">
        <f t="shared" si="41"/>
        <v>0</v>
      </c>
      <c r="N123" s="1035">
        <f t="shared" si="42"/>
        <v>0</v>
      </c>
      <c r="O123" s="1035">
        <f t="shared" si="43"/>
        <v>0</v>
      </c>
      <c r="P123" s="1035">
        <f t="shared" si="44"/>
        <v>0</v>
      </c>
      <c r="Q123" s="539">
        <f t="shared" si="45"/>
        <v>0</v>
      </c>
      <c r="R123" s="169"/>
      <c r="S123" s="329"/>
      <c r="T123" s="329"/>
    </row>
    <row r="124" spans="1:20" s="170" customFormat="1" ht="18" customHeight="1" x14ac:dyDescent="0.2">
      <c r="A124" s="202" t="s">
        <v>449</v>
      </c>
      <c r="B124" s="184" t="s">
        <v>201</v>
      </c>
      <c r="C124" s="123"/>
      <c r="D124" s="362"/>
      <c r="E124" s="528"/>
      <c r="F124" s="528"/>
      <c r="G124" s="532"/>
      <c r="H124" s="532"/>
      <c r="I124" s="532"/>
      <c r="J124" s="532"/>
      <c r="K124" s="1035">
        <f t="shared" si="39"/>
        <v>0</v>
      </c>
      <c r="L124" s="1035">
        <f t="shared" si="40"/>
        <v>0</v>
      </c>
      <c r="M124" s="1036">
        <f t="shared" si="41"/>
        <v>0</v>
      </c>
      <c r="N124" s="1035">
        <f t="shared" si="42"/>
        <v>0</v>
      </c>
      <c r="O124" s="1035">
        <f t="shared" si="43"/>
        <v>0</v>
      </c>
      <c r="P124" s="1035">
        <f t="shared" si="44"/>
        <v>0</v>
      </c>
      <c r="Q124" s="539">
        <f t="shared" si="45"/>
        <v>0</v>
      </c>
      <c r="R124" s="169"/>
      <c r="S124" s="329"/>
      <c r="T124" s="329"/>
    </row>
    <row r="125" spans="1:20" s="170" customFormat="1" ht="18" hidden="1" customHeight="1" x14ac:dyDescent="0.2">
      <c r="A125" s="202">
        <v>1525</v>
      </c>
      <c r="B125" s="184" t="s">
        <v>202</v>
      </c>
      <c r="C125" s="123"/>
      <c r="D125" s="362"/>
      <c r="E125" s="528"/>
      <c r="F125" s="528"/>
      <c r="G125" s="532"/>
      <c r="H125" s="532"/>
      <c r="I125" s="532"/>
      <c r="J125" s="532"/>
      <c r="K125" s="1035">
        <f t="shared" si="39"/>
        <v>0</v>
      </c>
      <c r="L125" s="1035">
        <f t="shared" si="40"/>
        <v>0</v>
      </c>
      <c r="M125" s="1036">
        <f t="shared" si="41"/>
        <v>0</v>
      </c>
      <c r="N125" s="1035">
        <f t="shared" si="42"/>
        <v>0</v>
      </c>
      <c r="O125" s="1035">
        <f t="shared" si="43"/>
        <v>0</v>
      </c>
      <c r="P125" s="1035">
        <f t="shared" si="44"/>
        <v>0</v>
      </c>
      <c r="Q125" s="539">
        <f t="shared" si="45"/>
        <v>0</v>
      </c>
      <c r="R125" s="169"/>
      <c r="S125" s="329"/>
      <c r="T125" s="329"/>
    </row>
    <row r="126" spans="1:20" s="170" customFormat="1" ht="18" hidden="1" customHeight="1" x14ac:dyDescent="0.2">
      <c r="A126" s="202">
        <v>1550</v>
      </c>
      <c r="B126" s="184" t="s">
        <v>203</v>
      </c>
      <c r="C126" s="123"/>
      <c r="D126" s="362">
        <v>5</v>
      </c>
      <c r="E126" s="528"/>
      <c r="F126" s="528"/>
      <c r="G126" s="532"/>
      <c r="H126" s="532"/>
      <c r="I126" s="532"/>
      <c r="J126" s="532"/>
      <c r="K126" s="1035">
        <f t="shared" si="39"/>
        <v>0</v>
      </c>
      <c r="L126" s="1035">
        <f t="shared" si="40"/>
        <v>0</v>
      </c>
      <c r="M126" s="1036">
        <f t="shared" si="41"/>
        <v>0</v>
      </c>
      <c r="N126" s="1035">
        <f t="shared" si="42"/>
        <v>0</v>
      </c>
      <c r="O126" s="1035">
        <f t="shared" si="43"/>
        <v>0</v>
      </c>
      <c r="P126" s="1035">
        <f t="shared" si="44"/>
        <v>0</v>
      </c>
      <c r="Q126" s="539">
        <f t="shared" si="45"/>
        <v>0</v>
      </c>
      <c r="R126" s="169"/>
      <c r="S126" s="329"/>
      <c r="T126" s="329"/>
    </row>
    <row r="127" spans="1:20" s="170" customFormat="1" ht="18" customHeight="1" x14ac:dyDescent="0.2">
      <c r="A127" s="202" t="s">
        <v>443</v>
      </c>
      <c r="B127" s="184" t="s">
        <v>204</v>
      </c>
      <c r="C127" s="123"/>
      <c r="D127" s="362">
        <v>30</v>
      </c>
      <c r="E127" s="528"/>
      <c r="F127" s="528"/>
      <c r="G127" s="532"/>
      <c r="H127" s="532"/>
      <c r="I127" s="532"/>
      <c r="J127" s="532"/>
      <c r="K127" s="1035">
        <f t="shared" si="39"/>
        <v>0</v>
      </c>
      <c r="L127" s="1035">
        <f t="shared" si="40"/>
        <v>0</v>
      </c>
      <c r="M127" s="1036">
        <f t="shared" si="41"/>
        <v>0</v>
      </c>
      <c r="N127" s="1035">
        <f t="shared" si="42"/>
        <v>0</v>
      </c>
      <c r="O127" s="1035">
        <f t="shared" si="43"/>
        <v>0</v>
      </c>
      <c r="P127" s="1035">
        <f t="shared" si="44"/>
        <v>0</v>
      </c>
      <c r="Q127" s="539">
        <f t="shared" si="45"/>
        <v>0</v>
      </c>
      <c r="R127" s="169"/>
      <c r="S127" s="329"/>
      <c r="T127" s="329"/>
    </row>
    <row r="128" spans="1:20" s="170" customFormat="1" ht="18" customHeight="1" x14ac:dyDescent="0.2">
      <c r="A128" s="202" t="s">
        <v>450</v>
      </c>
      <c r="B128" s="184" t="s">
        <v>205</v>
      </c>
      <c r="C128" s="123"/>
      <c r="D128" s="362">
        <v>30</v>
      </c>
      <c r="E128" s="528"/>
      <c r="F128" s="528"/>
      <c r="G128" s="532"/>
      <c r="H128" s="532"/>
      <c r="I128" s="532"/>
      <c r="J128" s="532"/>
      <c r="K128" s="1035">
        <f t="shared" si="39"/>
        <v>0</v>
      </c>
      <c r="L128" s="1035">
        <f t="shared" si="40"/>
        <v>0</v>
      </c>
      <c r="M128" s="1036">
        <f t="shared" si="41"/>
        <v>0</v>
      </c>
      <c r="N128" s="1035">
        <f t="shared" si="42"/>
        <v>0</v>
      </c>
      <c r="O128" s="1035">
        <f t="shared" si="43"/>
        <v>0</v>
      </c>
      <c r="P128" s="1035">
        <f t="shared" si="44"/>
        <v>0</v>
      </c>
      <c r="Q128" s="539">
        <f t="shared" si="45"/>
        <v>0</v>
      </c>
      <c r="R128" s="169"/>
      <c r="S128" s="329"/>
      <c r="T128" s="329"/>
    </row>
    <row r="129" spans="1:20" s="170" customFormat="1" ht="18" hidden="1" customHeight="1" x14ac:dyDescent="0.2">
      <c r="A129" s="202">
        <v>1625</v>
      </c>
      <c r="B129" s="184" t="s">
        <v>206</v>
      </c>
      <c r="C129" s="123"/>
      <c r="D129" s="362"/>
      <c r="E129" s="528"/>
      <c r="F129" s="528"/>
      <c r="G129" s="532"/>
      <c r="H129" s="532"/>
      <c r="I129" s="532"/>
      <c r="J129" s="532"/>
      <c r="K129" s="1035">
        <f t="shared" si="39"/>
        <v>0</v>
      </c>
      <c r="L129" s="1035">
        <f t="shared" si="40"/>
        <v>0</v>
      </c>
      <c r="M129" s="1036">
        <f t="shared" si="41"/>
        <v>0</v>
      </c>
      <c r="N129" s="1035">
        <f t="shared" si="42"/>
        <v>0</v>
      </c>
      <c r="O129" s="1035">
        <f t="shared" si="43"/>
        <v>0</v>
      </c>
      <c r="P129" s="1035">
        <f t="shared" si="44"/>
        <v>0</v>
      </c>
      <c r="Q129" s="539">
        <f t="shared" si="45"/>
        <v>0</v>
      </c>
      <c r="R129" s="169"/>
      <c r="S129" s="329"/>
      <c r="T129" s="329"/>
    </row>
    <row r="130" spans="1:20" s="170" customFormat="1" ht="18" hidden="1" customHeight="1" x14ac:dyDescent="0.2">
      <c r="A130" s="202">
        <v>1675</v>
      </c>
      <c r="B130" s="184" t="s">
        <v>207</v>
      </c>
      <c r="C130" s="123"/>
      <c r="D130" s="362"/>
      <c r="E130" s="528"/>
      <c r="F130" s="528"/>
      <c r="G130" s="532"/>
      <c r="H130" s="532"/>
      <c r="I130" s="532"/>
      <c r="J130" s="532"/>
      <c r="K130" s="1035">
        <f t="shared" si="39"/>
        <v>0</v>
      </c>
      <c r="L130" s="1035">
        <f t="shared" si="40"/>
        <v>0</v>
      </c>
      <c r="M130" s="1036">
        <f t="shared" si="41"/>
        <v>0</v>
      </c>
      <c r="N130" s="1035">
        <f t="shared" si="42"/>
        <v>0</v>
      </c>
      <c r="O130" s="1035">
        <f t="shared" si="43"/>
        <v>0</v>
      </c>
      <c r="P130" s="1035">
        <f t="shared" si="44"/>
        <v>0</v>
      </c>
      <c r="Q130" s="539">
        <f t="shared" si="45"/>
        <v>0</v>
      </c>
      <c r="R130" s="169"/>
      <c r="S130" s="329"/>
      <c r="T130" s="329"/>
    </row>
    <row r="131" spans="1:20" s="170" customFormat="1" ht="18" customHeight="1" x14ac:dyDescent="0.2">
      <c r="A131" s="202" t="s">
        <v>445</v>
      </c>
      <c r="B131" s="184" t="s">
        <v>208</v>
      </c>
      <c r="C131" s="123"/>
      <c r="D131" s="362"/>
      <c r="E131" s="528"/>
      <c r="F131" s="528"/>
      <c r="G131" s="532"/>
      <c r="H131" s="532"/>
      <c r="I131" s="532"/>
      <c r="J131" s="532"/>
      <c r="K131" s="1035">
        <f t="shared" si="39"/>
        <v>0</v>
      </c>
      <c r="L131" s="1035">
        <f t="shared" si="40"/>
        <v>0</v>
      </c>
      <c r="M131" s="1036">
        <f t="shared" si="41"/>
        <v>0</v>
      </c>
      <c r="N131" s="1035">
        <f t="shared" si="42"/>
        <v>0</v>
      </c>
      <c r="O131" s="1035">
        <f t="shared" si="43"/>
        <v>0</v>
      </c>
      <c r="P131" s="1035">
        <f t="shared" si="44"/>
        <v>0</v>
      </c>
      <c r="Q131" s="539">
        <f t="shared" si="45"/>
        <v>0</v>
      </c>
      <c r="R131" s="169"/>
      <c r="S131" s="329"/>
      <c r="T131" s="329"/>
    </row>
    <row r="132" spans="1:20" s="170" customFormat="1" ht="18" customHeight="1" x14ac:dyDescent="0.2">
      <c r="A132" s="202" t="s">
        <v>446</v>
      </c>
      <c r="B132" s="184" t="s">
        <v>39</v>
      </c>
      <c r="C132" s="123"/>
      <c r="D132" s="362"/>
      <c r="E132" s="528"/>
      <c r="F132" s="528"/>
      <c r="G132" s="532"/>
      <c r="H132" s="532"/>
      <c r="I132" s="532"/>
      <c r="J132" s="532"/>
      <c r="K132" s="1035">
        <f t="shared" si="39"/>
        <v>0</v>
      </c>
      <c r="L132" s="1035">
        <f t="shared" si="40"/>
        <v>0</v>
      </c>
      <c r="M132" s="1036">
        <v>0</v>
      </c>
      <c r="N132" s="1035">
        <f t="shared" si="42"/>
        <v>0</v>
      </c>
      <c r="O132" s="1035">
        <f t="shared" si="43"/>
        <v>0</v>
      </c>
      <c r="P132" s="1035">
        <f t="shared" si="44"/>
        <v>0</v>
      </c>
      <c r="Q132" s="539">
        <f t="shared" si="45"/>
        <v>0</v>
      </c>
      <c r="R132" s="169"/>
      <c r="S132" s="329"/>
      <c r="T132" s="329"/>
    </row>
    <row r="133" spans="1:20" s="170" customFormat="1" ht="18" hidden="1" customHeight="1" x14ac:dyDescent="0.2">
      <c r="A133" s="202"/>
      <c r="B133" s="184" t="s">
        <v>209</v>
      </c>
      <c r="C133" s="123"/>
      <c r="D133" s="362"/>
      <c r="E133" s="528"/>
      <c r="F133" s="528"/>
      <c r="G133" s="532"/>
      <c r="H133" s="532"/>
      <c r="I133" s="532"/>
      <c r="J133" s="532"/>
      <c r="K133" s="521">
        <f t="shared" si="39"/>
        <v>0</v>
      </c>
      <c r="L133" s="521">
        <f t="shared" si="40"/>
        <v>0</v>
      </c>
      <c r="M133" s="540">
        <f t="shared" si="41"/>
        <v>0</v>
      </c>
      <c r="N133" s="521">
        <f t="shared" si="42"/>
        <v>0</v>
      </c>
      <c r="O133" s="521">
        <f t="shared" si="43"/>
        <v>0</v>
      </c>
      <c r="P133" s="521">
        <f t="shared" si="44"/>
        <v>0</v>
      </c>
      <c r="Q133" s="539">
        <f t="shared" si="45"/>
        <v>0</v>
      </c>
      <c r="R133" s="169"/>
      <c r="S133" s="329"/>
      <c r="T133" s="329"/>
    </row>
    <row r="134" spans="1:20" s="170" customFormat="1" ht="18" hidden="1" customHeight="1" x14ac:dyDescent="0.2">
      <c r="A134" s="202"/>
      <c r="B134" s="184" t="s">
        <v>156</v>
      </c>
      <c r="C134" s="123"/>
      <c r="D134" s="362">
        <v>1.25</v>
      </c>
      <c r="E134" s="528"/>
      <c r="F134" s="528"/>
      <c r="G134" s="532"/>
      <c r="H134" s="532"/>
      <c r="I134" s="532"/>
      <c r="J134" s="532"/>
      <c r="K134" s="521">
        <f t="shared" si="39"/>
        <v>0</v>
      </c>
      <c r="L134" s="521">
        <f t="shared" si="40"/>
        <v>0</v>
      </c>
      <c r="M134" s="540">
        <f t="shared" si="41"/>
        <v>0</v>
      </c>
      <c r="N134" s="521">
        <f t="shared" si="42"/>
        <v>0</v>
      </c>
      <c r="O134" s="521">
        <f t="shared" si="43"/>
        <v>0</v>
      </c>
      <c r="P134" s="521">
        <f t="shared" si="44"/>
        <v>0</v>
      </c>
      <c r="Q134" s="539">
        <f t="shared" si="45"/>
        <v>0</v>
      </c>
      <c r="R134" s="169"/>
      <c r="S134" s="329"/>
      <c r="T134" s="329"/>
    </row>
    <row r="135" spans="1:20" s="170" customFormat="1" ht="18" hidden="1" customHeight="1" x14ac:dyDescent="0.2">
      <c r="A135" s="202"/>
      <c r="B135" s="184" t="s">
        <v>210</v>
      </c>
      <c r="C135" s="123"/>
      <c r="D135" s="362"/>
      <c r="E135" s="528"/>
      <c r="F135" s="528"/>
      <c r="G135" s="532"/>
      <c r="H135" s="532"/>
      <c r="I135" s="532"/>
      <c r="J135" s="532"/>
      <c r="K135" s="536">
        <f t="shared" si="39"/>
        <v>0</v>
      </c>
      <c r="L135" s="536">
        <f t="shared" si="40"/>
        <v>0</v>
      </c>
      <c r="M135" s="537">
        <f t="shared" si="41"/>
        <v>0</v>
      </c>
      <c r="N135" s="536">
        <f t="shared" si="42"/>
        <v>0</v>
      </c>
      <c r="O135" s="536">
        <f t="shared" si="43"/>
        <v>0</v>
      </c>
      <c r="P135" s="536">
        <f t="shared" si="44"/>
        <v>0</v>
      </c>
      <c r="Q135" s="539">
        <f t="shared" si="45"/>
        <v>0</v>
      </c>
      <c r="R135" s="169"/>
      <c r="S135" s="329"/>
      <c r="T135" s="329"/>
    </row>
    <row r="136" spans="1:20" s="170" customFormat="1" ht="18" hidden="1" customHeight="1" x14ac:dyDescent="0.2">
      <c r="A136" s="202"/>
      <c r="B136" s="184" t="s">
        <v>211</v>
      </c>
      <c r="C136" s="123"/>
      <c r="D136" s="362"/>
      <c r="E136" s="544"/>
      <c r="F136" s="528"/>
      <c r="G136" s="553"/>
      <c r="H136" s="554"/>
      <c r="I136" s="555"/>
      <c r="J136" s="556"/>
      <c r="K136" s="548">
        <f t="shared" si="39"/>
        <v>0</v>
      </c>
      <c r="L136" s="536">
        <f t="shared" si="40"/>
        <v>0</v>
      </c>
      <c r="M136" s="549">
        <f t="shared" si="41"/>
        <v>0</v>
      </c>
      <c r="N136" s="550">
        <f t="shared" si="42"/>
        <v>0</v>
      </c>
      <c r="O136" s="551">
        <f t="shared" si="43"/>
        <v>0</v>
      </c>
      <c r="P136" s="516"/>
      <c r="Q136" s="539">
        <f t="shared" si="45"/>
        <v>0</v>
      </c>
      <c r="R136" s="169"/>
      <c r="S136" s="329"/>
      <c r="T136" s="329"/>
    </row>
    <row r="137" spans="1:20" s="170" customFormat="1" ht="18" hidden="1" customHeight="1" x14ac:dyDescent="0.2">
      <c r="A137" s="202"/>
      <c r="B137" s="184" t="s">
        <v>212</v>
      </c>
      <c r="C137" s="123"/>
      <c r="D137" s="362"/>
      <c r="E137" s="544"/>
      <c r="F137" s="528"/>
      <c r="G137" s="553"/>
      <c r="H137" s="554"/>
      <c r="I137" s="555"/>
      <c r="J137" s="556"/>
      <c r="K137" s="548">
        <f t="shared" si="39"/>
        <v>0</v>
      </c>
      <c r="L137" s="536">
        <f t="shared" si="40"/>
        <v>0</v>
      </c>
      <c r="M137" s="549">
        <f t="shared" si="41"/>
        <v>0</v>
      </c>
      <c r="N137" s="550">
        <f t="shared" si="42"/>
        <v>0</v>
      </c>
      <c r="O137" s="551">
        <f t="shared" si="43"/>
        <v>0</v>
      </c>
      <c r="P137" s="516"/>
      <c r="Q137" s="539">
        <f t="shared" si="45"/>
        <v>0</v>
      </c>
      <c r="R137" s="169"/>
      <c r="S137" s="329"/>
      <c r="T137" s="329"/>
    </row>
    <row r="138" spans="1:20" s="170" customFormat="1" ht="18" hidden="1" customHeight="1" x14ac:dyDescent="0.2">
      <c r="A138" s="202"/>
      <c r="B138" s="184" t="s">
        <v>345</v>
      </c>
      <c r="C138" s="123"/>
      <c r="D138" s="362"/>
      <c r="E138" s="544"/>
      <c r="F138" s="528"/>
      <c r="G138" s="553"/>
      <c r="H138" s="554"/>
      <c r="I138" s="555"/>
      <c r="J138" s="556"/>
      <c r="K138" s="548">
        <f t="shared" si="39"/>
        <v>0</v>
      </c>
      <c r="L138" s="536">
        <f t="shared" si="40"/>
        <v>0</v>
      </c>
      <c r="M138" s="549">
        <f t="shared" si="41"/>
        <v>0</v>
      </c>
      <c r="N138" s="550">
        <f t="shared" si="42"/>
        <v>0</v>
      </c>
      <c r="O138" s="551">
        <f t="shared" si="43"/>
        <v>0</v>
      </c>
      <c r="P138" s="516"/>
      <c r="Q138" s="539">
        <f t="shared" si="45"/>
        <v>0</v>
      </c>
      <c r="R138" s="169"/>
      <c r="S138" s="329"/>
      <c r="T138" s="329"/>
    </row>
    <row r="139" spans="1:20" ht="18" customHeight="1" x14ac:dyDescent="0.25">
      <c r="A139" s="214"/>
      <c r="B139" s="139" t="s">
        <v>241</v>
      </c>
      <c r="C139" s="215"/>
      <c r="D139" s="215"/>
      <c r="E139" s="215"/>
      <c r="F139" s="215"/>
      <c r="G139" s="524"/>
      <c r="H139" s="524"/>
      <c r="I139" s="524"/>
      <c r="J139" s="524"/>
      <c r="K139" s="516"/>
      <c r="L139" s="516"/>
      <c r="M139" s="517"/>
      <c r="N139" s="516"/>
      <c r="O139" s="571"/>
      <c r="P139" s="572"/>
      <c r="Q139" s="570"/>
      <c r="R139" s="79"/>
      <c r="S139" s="154"/>
      <c r="T139" s="154"/>
    </row>
    <row r="140" spans="1:20" s="170" customFormat="1" ht="18" hidden="1" customHeight="1" x14ac:dyDescent="0.2">
      <c r="A140" s="202" t="s">
        <v>213</v>
      </c>
      <c r="B140" s="184" t="s">
        <v>214</v>
      </c>
      <c r="C140" s="123"/>
      <c r="D140" s="362"/>
      <c r="E140" s="544"/>
      <c r="F140" s="528"/>
      <c r="G140" s="553"/>
      <c r="H140" s="554"/>
      <c r="I140" s="555"/>
      <c r="J140" s="556"/>
      <c r="K140" s="548">
        <f t="shared" ref="K140:K145" si="46">E140*D140</f>
        <v>0</v>
      </c>
      <c r="L140" s="536">
        <f t="shared" ref="L140:L145" si="47">F140*D140</f>
        <v>0</v>
      </c>
      <c r="M140" s="549">
        <f t="shared" ref="M140:M145" si="48">G140*D140</f>
        <v>0</v>
      </c>
      <c r="N140" s="550">
        <f t="shared" ref="N140:N145" si="49">H140*D140</f>
        <v>0</v>
      </c>
      <c r="O140" s="551">
        <f t="shared" ref="O140:O145" si="50">I140*D140</f>
        <v>0</v>
      </c>
      <c r="P140" s="516"/>
      <c r="Q140" s="539">
        <f t="shared" ref="Q140:Q158" si="51">SUM(K140:P140)</f>
        <v>0</v>
      </c>
      <c r="R140" s="169"/>
      <c r="S140" s="329"/>
      <c r="T140" s="329"/>
    </row>
    <row r="141" spans="1:20" s="170" customFormat="1" ht="18" hidden="1" customHeight="1" x14ac:dyDescent="0.2">
      <c r="A141" s="202" t="s">
        <v>213</v>
      </c>
      <c r="B141" s="184" t="s">
        <v>215</v>
      </c>
      <c r="C141" s="123"/>
      <c r="D141" s="362"/>
      <c r="E141" s="544"/>
      <c r="F141" s="528"/>
      <c r="G141" s="553"/>
      <c r="H141" s="554"/>
      <c r="I141" s="555"/>
      <c r="J141" s="556"/>
      <c r="K141" s="548">
        <f t="shared" si="46"/>
        <v>0</v>
      </c>
      <c r="L141" s="536">
        <f t="shared" si="47"/>
        <v>0</v>
      </c>
      <c r="M141" s="549">
        <f t="shared" si="48"/>
        <v>0</v>
      </c>
      <c r="N141" s="550">
        <f t="shared" si="49"/>
        <v>0</v>
      </c>
      <c r="O141" s="551">
        <f t="shared" si="50"/>
        <v>0</v>
      </c>
      <c r="P141" s="516"/>
      <c r="Q141" s="539">
        <f t="shared" si="51"/>
        <v>0</v>
      </c>
      <c r="R141" s="169"/>
      <c r="S141" s="329"/>
      <c r="T141" s="329"/>
    </row>
    <row r="142" spans="1:20" s="170" customFormat="1" ht="18" hidden="1" customHeight="1" x14ac:dyDescent="0.2">
      <c r="A142" s="202" t="s">
        <v>213</v>
      </c>
      <c r="B142" s="184" t="s">
        <v>216</v>
      </c>
      <c r="C142" s="123"/>
      <c r="D142" s="362"/>
      <c r="E142" s="544"/>
      <c r="F142" s="528"/>
      <c r="G142" s="553"/>
      <c r="H142" s="554"/>
      <c r="I142" s="555"/>
      <c r="J142" s="556"/>
      <c r="K142" s="548">
        <f t="shared" si="46"/>
        <v>0</v>
      </c>
      <c r="L142" s="536">
        <f t="shared" si="47"/>
        <v>0</v>
      </c>
      <c r="M142" s="549">
        <f t="shared" si="48"/>
        <v>0</v>
      </c>
      <c r="N142" s="550">
        <f t="shared" si="49"/>
        <v>0</v>
      </c>
      <c r="O142" s="551">
        <f t="shared" si="50"/>
        <v>0</v>
      </c>
      <c r="P142" s="516"/>
      <c r="Q142" s="539">
        <f t="shared" si="51"/>
        <v>0</v>
      </c>
      <c r="R142" s="169"/>
      <c r="S142" s="329"/>
      <c r="T142" s="329"/>
    </row>
    <row r="143" spans="1:20" s="170" customFormat="1" ht="18" hidden="1" customHeight="1" x14ac:dyDescent="0.2">
      <c r="A143" s="202" t="s">
        <v>213</v>
      </c>
      <c r="B143" s="184" t="s">
        <v>217</v>
      </c>
      <c r="C143" s="123"/>
      <c r="D143" s="362"/>
      <c r="E143" s="544"/>
      <c r="F143" s="528"/>
      <c r="G143" s="553"/>
      <c r="H143" s="554"/>
      <c r="I143" s="555"/>
      <c r="J143" s="556"/>
      <c r="K143" s="548">
        <f t="shared" si="46"/>
        <v>0</v>
      </c>
      <c r="L143" s="536">
        <f t="shared" si="47"/>
        <v>0</v>
      </c>
      <c r="M143" s="549">
        <f t="shared" si="48"/>
        <v>0</v>
      </c>
      <c r="N143" s="550">
        <f t="shared" si="49"/>
        <v>0</v>
      </c>
      <c r="O143" s="551">
        <f t="shared" si="50"/>
        <v>0</v>
      </c>
      <c r="P143" s="516"/>
      <c r="Q143" s="539">
        <f t="shared" si="51"/>
        <v>0</v>
      </c>
      <c r="R143" s="169"/>
      <c r="S143" s="329"/>
      <c r="T143" s="329"/>
    </row>
    <row r="144" spans="1:20" s="170" customFormat="1" ht="18" hidden="1" customHeight="1" x14ac:dyDescent="0.2">
      <c r="A144" s="202" t="s">
        <v>213</v>
      </c>
      <c r="B144" s="184" t="s">
        <v>218</v>
      </c>
      <c r="C144" s="123"/>
      <c r="D144" s="362"/>
      <c r="E144" s="544"/>
      <c r="F144" s="528"/>
      <c r="G144" s="553"/>
      <c r="H144" s="554"/>
      <c r="I144" s="555"/>
      <c r="J144" s="556"/>
      <c r="K144" s="548">
        <f t="shared" si="46"/>
        <v>0</v>
      </c>
      <c r="L144" s="536">
        <f t="shared" si="47"/>
        <v>0</v>
      </c>
      <c r="M144" s="549">
        <f t="shared" si="48"/>
        <v>0</v>
      </c>
      <c r="N144" s="550">
        <f t="shared" si="49"/>
        <v>0</v>
      </c>
      <c r="O144" s="551">
        <f t="shared" si="50"/>
        <v>0</v>
      </c>
      <c r="P144" s="516"/>
      <c r="Q144" s="539">
        <f t="shared" si="51"/>
        <v>0</v>
      </c>
      <c r="R144" s="169"/>
      <c r="S144" s="329"/>
      <c r="T144" s="329"/>
    </row>
    <row r="145" spans="1:31" s="170" customFormat="1" ht="18" hidden="1" customHeight="1" x14ac:dyDescent="0.2">
      <c r="A145" s="202" t="s">
        <v>213</v>
      </c>
      <c r="B145" s="184" t="s">
        <v>219</v>
      </c>
      <c r="C145" s="123"/>
      <c r="D145" s="362"/>
      <c r="E145" s="544"/>
      <c r="F145" s="528"/>
      <c r="G145" s="553"/>
      <c r="H145" s="554"/>
      <c r="I145" s="555"/>
      <c r="J145" s="556"/>
      <c r="K145" s="548">
        <f t="shared" si="46"/>
        <v>0</v>
      </c>
      <c r="L145" s="536">
        <f t="shared" si="47"/>
        <v>0</v>
      </c>
      <c r="M145" s="549">
        <f t="shared" si="48"/>
        <v>0</v>
      </c>
      <c r="N145" s="550">
        <f t="shared" si="49"/>
        <v>0</v>
      </c>
      <c r="O145" s="551">
        <f t="shared" si="50"/>
        <v>0</v>
      </c>
      <c r="P145" s="516"/>
      <c r="Q145" s="539">
        <f t="shared" si="51"/>
        <v>0</v>
      </c>
      <c r="R145" s="169"/>
      <c r="S145" s="329"/>
      <c r="T145" s="329"/>
    </row>
    <row r="146" spans="1:31" s="170" customFormat="1" ht="18" customHeight="1" x14ac:dyDescent="0.2">
      <c r="A146" s="202" t="s">
        <v>52</v>
      </c>
      <c r="B146" s="184" t="s">
        <v>346</v>
      </c>
      <c r="C146" s="123"/>
      <c r="D146" s="362"/>
      <c r="E146" s="528"/>
      <c r="F146" s="528"/>
      <c r="G146" s="532"/>
      <c r="H146" s="532"/>
      <c r="I146" s="532"/>
      <c r="J146" s="532"/>
      <c r="K146" s="521">
        <v>0</v>
      </c>
      <c r="L146" s="521">
        <v>0</v>
      </c>
      <c r="M146" s="521">
        <v>0</v>
      </c>
      <c r="N146" s="521">
        <v>0</v>
      </c>
      <c r="O146" s="521">
        <v>0</v>
      </c>
      <c r="P146" s="521">
        <v>0</v>
      </c>
      <c r="Q146" s="539">
        <f t="shared" si="51"/>
        <v>0</v>
      </c>
      <c r="R146" s="169"/>
      <c r="S146" s="329"/>
      <c r="T146" s="329"/>
    </row>
    <row r="147" spans="1:31" s="170" customFormat="1" ht="18" customHeight="1" x14ac:dyDescent="0.2">
      <c r="A147" s="202" t="s">
        <v>220</v>
      </c>
      <c r="B147" s="184" t="s">
        <v>100</v>
      </c>
      <c r="C147" s="123"/>
      <c r="D147" s="362"/>
      <c r="E147" s="528"/>
      <c r="F147" s="528"/>
      <c r="G147" s="532"/>
      <c r="H147" s="532"/>
      <c r="I147" s="532"/>
      <c r="J147" s="532"/>
      <c r="K147" s="536">
        <f>E147*D147</f>
        <v>0</v>
      </c>
      <c r="L147" s="536">
        <f>F147*D147</f>
        <v>0</v>
      </c>
      <c r="M147" s="537">
        <f>G147*D147</f>
        <v>0</v>
      </c>
      <c r="N147" s="536">
        <f>H147*D147</f>
        <v>0</v>
      </c>
      <c r="O147" s="536">
        <f>I147*D147</f>
        <v>0</v>
      </c>
      <c r="P147" s="536">
        <f>J147*D147</f>
        <v>0</v>
      </c>
      <c r="Q147" s="539">
        <f t="shared" si="51"/>
        <v>0</v>
      </c>
      <c r="R147" s="169"/>
      <c r="S147" s="329"/>
      <c r="T147" s="329"/>
    </row>
    <row r="148" spans="1:31" s="170" customFormat="1" ht="18" customHeight="1" x14ac:dyDescent="0.2">
      <c r="A148" s="202" t="s">
        <v>221</v>
      </c>
      <c r="B148" s="184" t="s">
        <v>222</v>
      </c>
      <c r="C148" s="123"/>
      <c r="D148" s="362"/>
      <c r="E148" s="528"/>
      <c r="F148" s="528"/>
      <c r="G148" s="532"/>
      <c r="H148" s="532"/>
      <c r="I148" s="532"/>
      <c r="J148" s="532"/>
      <c r="K148" s="1035">
        <f>E148*D148</f>
        <v>0</v>
      </c>
      <c r="L148" s="1035">
        <f>F148*D148</f>
        <v>0</v>
      </c>
      <c r="M148" s="1036">
        <f>G148*D148</f>
        <v>0</v>
      </c>
      <c r="N148" s="1035">
        <f>H148*D148</f>
        <v>0</v>
      </c>
      <c r="O148" s="1035">
        <f>I148*D148</f>
        <v>0</v>
      </c>
      <c r="P148" s="1035">
        <f>J148*D148</f>
        <v>0</v>
      </c>
      <c r="Q148" s="539">
        <f t="shared" si="51"/>
        <v>0</v>
      </c>
      <c r="R148" s="169"/>
      <c r="S148" s="329"/>
      <c r="T148" s="329"/>
    </row>
    <row r="149" spans="1:31" s="170" customFormat="1" ht="18" hidden="1" customHeight="1" x14ac:dyDescent="0.2">
      <c r="A149" s="202" t="s">
        <v>223</v>
      </c>
      <c r="B149" s="184" t="s">
        <v>224</v>
      </c>
      <c r="C149" s="123"/>
      <c r="D149" s="362"/>
      <c r="E149" s="528"/>
      <c r="F149" s="528"/>
      <c r="G149" s="532"/>
      <c r="H149" s="532"/>
      <c r="I149" s="532"/>
      <c r="J149" s="532"/>
      <c r="K149" s="521">
        <f>E149*D149</f>
        <v>0</v>
      </c>
      <c r="L149" s="521">
        <f>F149*D149</f>
        <v>0</v>
      </c>
      <c r="M149" s="540">
        <f>G149*D149</f>
        <v>0</v>
      </c>
      <c r="N149" s="521">
        <f>H149*D149</f>
        <v>0</v>
      </c>
      <c r="O149" s="521">
        <f>I149*D149</f>
        <v>0</v>
      </c>
      <c r="P149" s="521">
        <f>J149*D149</f>
        <v>0</v>
      </c>
      <c r="Q149" s="539">
        <f t="shared" si="51"/>
        <v>0</v>
      </c>
      <c r="R149" s="169"/>
      <c r="S149" s="329"/>
      <c r="T149" s="329"/>
    </row>
    <row r="150" spans="1:31" s="170" customFormat="1" ht="18" hidden="1" customHeight="1" x14ac:dyDescent="0.2">
      <c r="A150" s="202"/>
      <c r="B150" s="184" t="s">
        <v>225</v>
      </c>
      <c r="C150" s="123"/>
      <c r="D150" s="362"/>
      <c r="E150" s="528"/>
      <c r="F150" s="528"/>
      <c r="G150" s="532"/>
      <c r="H150" s="532"/>
      <c r="I150" s="532"/>
      <c r="J150" s="532"/>
      <c r="K150" s="521">
        <f>E150*D150</f>
        <v>0</v>
      </c>
      <c r="L150" s="521">
        <f>F150*D150</f>
        <v>0</v>
      </c>
      <c r="M150" s="540">
        <f>G150*D150</f>
        <v>0</v>
      </c>
      <c r="N150" s="521">
        <f>H150*D150</f>
        <v>0</v>
      </c>
      <c r="O150" s="521">
        <f>I150*D150</f>
        <v>0</v>
      </c>
      <c r="P150" s="521">
        <f>J150*D150</f>
        <v>0</v>
      </c>
      <c r="Q150" s="539">
        <f t="shared" si="51"/>
        <v>0</v>
      </c>
      <c r="R150" s="169"/>
      <c r="S150" s="329"/>
      <c r="T150" s="329"/>
    </row>
    <row r="151" spans="1:31" ht="18" customHeight="1" x14ac:dyDescent="0.2">
      <c r="A151" s="202">
        <v>8525</v>
      </c>
      <c r="B151" s="184" t="s">
        <v>249</v>
      </c>
      <c r="C151" s="123"/>
      <c r="D151" s="362"/>
      <c r="E151" s="528"/>
      <c r="F151" s="528"/>
      <c r="G151" s="532"/>
      <c r="H151" s="532"/>
      <c r="I151" s="532"/>
      <c r="J151" s="532"/>
      <c r="K151" s="536">
        <f>E151*D151</f>
        <v>0</v>
      </c>
      <c r="L151" s="536">
        <f>F151*D151</f>
        <v>0</v>
      </c>
      <c r="M151" s="537">
        <f>G151*D151</f>
        <v>0</v>
      </c>
      <c r="N151" s="536">
        <f>H151*D151</f>
        <v>0</v>
      </c>
      <c r="O151" s="536">
        <f>I151*D151</f>
        <v>0</v>
      </c>
      <c r="P151" s="536">
        <f>J151*D151</f>
        <v>0</v>
      </c>
      <c r="Q151" s="539">
        <f t="shared" si="51"/>
        <v>0</v>
      </c>
      <c r="R151" s="79"/>
      <c r="S151" s="154"/>
      <c r="T151" s="154"/>
      <c r="AA151" s="124"/>
      <c r="AB151" s="124"/>
      <c r="AC151" s="124"/>
      <c r="AD151" s="124"/>
      <c r="AE151" s="124"/>
    </row>
    <row r="152" spans="1:31" ht="18" customHeight="1" x14ac:dyDescent="0.2">
      <c r="A152" s="202">
        <v>9580</v>
      </c>
      <c r="B152" s="184" t="s">
        <v>248</v>
      </c>
      <c r="C152" s="225"/>
      <c r="D152" s="429"/>
      <c r="E152" s="573"/>
      <c r="F152" s="573"/>
      <c r="G152" s="532"/>
      <c r="H152" s="532"/>
      <c r="I152" s="532"/>
      <c r="J152" s="532"/>
      <c r="K152" s="521">
        <v>0</v>
      </c>
      <c r="L152" s="521">
        <v>0</v>
      </c>
      <c r="M152" s="521">
        <v>0</v>
      </c>
      <c r="N152" s="521">
        <v>0</v>
      </c>
      <c r="O152" s="521">
        <v>0</v>
      </c>
      <c r="P152" s="521">
        <v>0</v>
      </c>
      <c r="Q152" s="539">
        <f t="shared" si="51"/>
        <v>0</v>
      </c>
      <c r="R152" s="79"/>
      <c r="S152" s="154"/>
      <c r="T152" s="154"/>
      <c r="AA152" s="124"/>
      <c r="AB152" s="124"/>
      <c r="AC152" s="124"/>
      <c r="AD152" s="124"/>
      <c r="AE152" s="124"/>
    </row>
    <row r="153" spans="1:31" ht="18" customHeight="1" x14ac:dyDescent="0.2">
      <c r="A153" s="189">
        <v>9970</v>
      </c>
      <c r="B153" s="184" t="s">
        <v>331</v>
      </c>
      <c r="C153" s="226"/>
      <c r="D153" s="391"/>
      <c r="E153" s="574" t="s">
        <v>93</v>
      </c>
      <c r="F153" s="575"/>
      <c r="G153" s="529"/>
      <c r="H153" s="529"/>
      <c r="I153" s="529"/>
      <c r="J153" s="529"/>
      <c r="K153" s="536">
        <f t="shared" ref="K153:K158" si="52">E153*D153</f>
        <v>0</v>
      </c>
      <c r="L153" s="536">
        <f t="shared" ref="L153:L158" si="53">F153*D153</f>
        <v>0</v>
      </c>
      <c r="M153" s="537">
        <f>G153*D153</f>
        <v>0</v>
      </c>
      <c r="N153" s="536">
        <f t="shared" ref="N153:N158" si="54">H153*D153</f>
        <v>0</v>
      </c>
      <c r="O153" s="536">
        <f>I153*D153</f>
        <v>0</v>
      </c>
      <c r="P153" s="536">
        <f t="shared" ref="P153:P158" si="55">J153*D153</f>
        <v>0</v>
      </c>
      <c r="Q153" s="539">
        <f t="shared" si="51"/>
        <v>0</v>
      </c>
      <c r="R153" s="79"/>
      <c r="S153" s="154"/>
      <c r="T153" s="154"/>
      <c r="AA153" s="124"/>
      <c r="AB153" s="265"/>
      <c r="AC153" s="124"/>
      <c r="AD153" s="124"/>
      <c r="AE153" s="124"/>
    </row>
    <row r="154" spans="1:31" s="230" customFormat="1" ht="18" customHeight="1" x14ac:dyDescent="0.2">
      <c r="A154" s="189">
        <v>9970</v>
      </c>
      <c r="B154" s="184" t="s">
        <v>332</v>
      </c>
      <c r="C154" s="226"/>
      <c r="D154" s="391"/>
      <c r="E154" s="574"/>
      <c r="F154" s="575"/>
      <c r="G154" s="529"/>
      <c r="H154" s="529"/>
      <c r="I154" s="529"/>
      <c r="J154" s="529"/>
      <c r="K154" s="536">
        <f t="shared" si="52"/>
        <v>0</v>
      </c>
      <c r="L154" s="536">
        <f t="shared" si="53"/>
        <v>0</v>
      </c>
      <c r="M154" s="537">
        <v>0</v>
      </c>
      <c r="N154" s="536">
        <f t="shared" si="54"/>
        <v>0</v>
      </c>
      <c r="O154" s="536">
        <f>I154*D154</f>
        <v>0</v>
      </c>
      <c r="P154" s="536">
        <f t="shared" si="55"/>
        <v>0</v>
      </c>
      <c r="Q154" s="539">
        <f t="shared" si="51"/>
        <v>0</v>
      </c>
      <c r="S154" s="432"/>
      <c r="T154" s="432"/>
      <c r="AA154" s="576"/>
      <c r="AB154" s="265"/>
      <c r="AC154" s="576"/>
      <c r="AD154" s="576"/>
      <c r="AE154" s="576"/>
    </row>
    <row r="155" spans="1:31" s="230" customFormat="1" ht="18" customHeight="1" x14ac:dyDescent="0.2">
      <c r="A155" s="189">
        <v>9970</v>
      </c>
      <c r="B155" s="184" t="s">
        <v>333</v>
      </c>
      <c r="C155" s="226"/>
      <c r="D155" s="391"/>
      <c r="E155" s="574"/>
      <c r="F155" s="575"/>
      <c r="G155" s="529"/>
      <c r="H155" s="529"/>
      <c r="I155" s="529"/>
      <c r="J155" s="529"/>
      <c r="K155" s="536">
        <f t="shared" si="52"/>
        <v>0</v>
      </c>
      <c r="L155" s="536">
        <f t="shared" si="53"/>
        <v>0</v>
      </c>
      <c r="M155" s="537">
        <f>G155*D155</f>
        <v>0</v>
      </c>
      <c r="N155" s="536">
        <f t="shared" si="54"/>
        <v>0</v>
      </c>
      <c r="O155" s="536">
        <f>I155*D155</f>
        <v>0</v>
      </c>
      <c r="P155" s="536">
        <f t="shared" si="55"/>
        <v>0</v>
      </c>
      <c r="Q155" s="539">
        <f t="shared" si="51"/>
        <v>0</v>
      </c>
      <c r="S155" s="432"/>
      <c r="T155" s="432"/>
      <c r="AA155" s="576"/>
      <c r="AB155" s="265"/>
      <c r="AC155" s="576"/>
      <c r="AD155" s="576"/>
      <c r="AE155" s="576"/>
    </row>
    <row r="156" spans="1:31" s="230" customFormat="1" ht="18" customHeight="1" x14ac:dyDescent="0.2">
      <c r="A156" s="189">
        <v>9970</v>
      </c>
      <c r="B156" s="184" t="s">
        <v>334</v>
      </c>
      <c r="C156" s="231"/>
      <c r="D156" s="392"/>
      <c r="E156" s="577"/>
      <c r="F156" s="575"/>
      <c r="G156" s="529"/>
      <c r="H156" s="529"/>
      <c r="I156" s="529"/>
      <c r="J156" s="529"/>
      <c r="K156" s="536">
        <f t="shared" si="52"/>
        <v>0</v>
      </c>
      <c r="L156" s="536">
        <f t="shared" si="53"/>
        <v>0</v>
      </c>
      <c r="M156" s="537">
        <f>G156*D156</f>
        <v>0</v>
      </c>
      <c r="N156" s="536">
        <f t="shared" si="54"/>
        <v>0</v>
      </c>
      <c r="O156" s="536">
        <v>0</v>
      </c>
      <c r="P156" s="536">
        <f t="shared" si="55"/>
        <v>0</v>
      </c>
      <c r="Q156" s="539">
        <f t="shared" si="51"/>
        <v>0</v>
      </c>
      <c r="S156" s="393" t="s">
        <v>75</v>
      </c>
      <c r="T156" s="432"/>
      <c r="AA156" s="576"/>
      <c r="AB156" s="265"/>
      <c r="AC156" s="576"/>
      <c r="AD156" s="576"/>
      <c r="AE156" s="576"/>
    </row>
    <row r="157" spans="1:31" s="230" customFormat="1" ht="18" customHeight="1" x14ac:dyDescent="0.2">
      <c r="A157" s="189">
        <v>9970</v>
      </c>
      <c r="B157" s="184" t="s">
        <v>335</v>
      </c>
      <c r="C157" s="231"/>
      <c r="D157" s="392"/>
      <c r="E157" s="577"/>
      <c r="F157" s="575"/>
      <c r="G157" s="529"/>
      <c r="H157" s="529"/>
      <c r="I157" s="529"/>
      <c r="J157" s="529"/>
      <c r="K157" s="536">
        <f t="shared" si="52"/>
        <v>0</v>
      </c>
      <c r="L157" s="536">
        <f t="shared" si="53"/>
        <v>0</v>
      </c>
      <c r="M157" s="537">
        <f>G157*D157</f>
        <v>0</v>
      </c>
      <c r="N157" s="536">
        <f t="shared" si="54"/>
        <v>0</v>
      </c>
      <c r="O157" s="536">
        <f>I157*D157</f>
        <v>0</v>
      </c>
      <c r="P157" s="536">
        <f t="shared" si="55"/>
        <v>0</v>
      </c>
      <c r="Q157" s="539">
        <f t="shared" si="51"/>
        <v>0</v>
      </c>
      <c r="S157" s="394">
        <f>SUM(M153:M157)</f>
        <v>0</v>
      </c>
      <c r="T157" s="432"/>
      <c r="AA157" s="576"/>
      <c r="AB157" s="265"/>
      <c r="AC157" s="576"/>
      <c r="AD157" s="576"/>
      <c r="AE157" s="576"/>
    </row>
    <row r="158" spans="1:31" s="230" customFormat="1" ht="18" customHeight="1" x14ac:dyDescent="0.2">
      <c r="A158" s="189">
        <v>9930</v>
      </c>
      <c r="B158" s="184" t="s">
        <v>40</v>
      </c>
      <c r="C158" s="231"/>
      <c r="D158" s="395">
        <v>2</v>
      </c>
      <c r="E158" s="578"/>
      <c r="F158" s="579"/>
      <c r="G158" s="532"/>
      <c r="H158" s="532"/>
      <c r="I158" s="532"/>
      <c r="J158" s="532"/>
      <c r="K158" s="536">
        <f t="shared" si="52"/>
        <v>0</v>
      </c>
      <c r="L158" s="536">
        <f t="shared" si="53"/>
        <v>0</v>
      </c>
      <c r="M158" s="537">
        <f>G158*D158</f>
        <v>0</v>
      </c>
      <c r="N158" s="536">
        <f t="shared" si="54"/>
        <v>0</v>
      </c>
      <c r="O158" s="536">
        <f>I158*D158</f>
        <v>0</v>
      </c>
      <c r="P158" s="536">
        <f t="shared" si="55"/>
        <v>0</v>
      </c>
      <c r="Q158" s="539">
        <f t="shared" si="51"/>
        <v>0</v>
      </c>
      <c r="S158" s="432"/>
      <c r="T158" s="432"/>
      <c r="AA158" s="576"/>
      <c r="AB158" s="576"/>
      <c r="AC158" s="576"/>
      <c r="AD158" s="576"/>
      <c r="AE158" s="576"/>
    </row>
    <row r="159" spans="1:31" ht="18" customHeight="1" x14ac:dyDescent="0.2">
      <c r="A159" s="185"/>
      <c r="B159" s="240" t="s">
        <v>87</v>
      </c>
      <c r="C159" s="497"/>
      <c r="D159" s="215"/>
      <c r="E159" s="215"/>
      <c r="F159" s="215"/>
      <c r="G159" s="524"/>
      <c r="H159" s="524"/>
      <c r="I159" s="524"/>
      <c r="J159" s="524"/>
      <c r="K159" s="525"/>
      <c r="L159" s="525"/>
      <c r="M159" s="526"/>
      <c r="N159" s="525"/>
      <c r="O159" s="580"/>
      <c r="P159" s="581"/>
      <c r="Q159" s="570"/>
      <c r="R159" s="79"/>
      <c r="S159" s="154"/>
      <c r="T159" s="154"/>
    </row>
    <row r="160" spans="1:31" ht="18" customHeight="1" x14ac:dyDescent="0.2">
      <c r="A160" s="156"/>
      <c r="B160" s="157" t="s">
        <v>84</v>
      </c>
      <c r="C160" s="152"/>
      <c r="D160" s="362">
        <v>4</v>
      </c>
      <c r="E160" s="528">
        <v>0</v>
      </c>
      <c r="F160" s="528">
        <v>0</v>
      </c>
      <c r="G160" s="529">
        <v>0</v>
      </c>
      <c r="H160" s="529">
        <v>0</v>
      </c>
      <c r="I160" s="529">
        <v>0</v>
      </c>
      <c r="J160" s="529">
        <v>0</v>
      </c>
      <c r="K160" s="530">
        <f t="shared" ref="K160:P160" si="56">SUM(E160*4)</f>
        <v>0</v>
      </c>
      <c r="L160" s="530">
        <f t="shared" si="56"/>
        <v>0</v>
      </c>
      <c r="M160" s="531">
        <f t="shared" si="56"/>
        <v>0</v>
      </c>
      <c r="N160" s="531">
        <f t="shared" si="56"/>
        <v>0</v>
      </c>
      <c r="O160" s="531">
        <f t="shared" si="56"/>
        <v>0</v>
      </c>
      <c r="P160" s="531">
        <f t="shared" si="56"/>
        <v>0</v>
      </c>
      <c r="Q160" s="539">
        <f>SUM(K160:P160)</f>
        <v>0</v>
      </c>
      <c r="R160" s="79"/>
      <c r="S160" s="154"/>
      <c r="T160" s="154"/>
    </row>
    <row r="161" spans="1:104" ht="18" customHeight="1" x14ac:dyDescent="0.2">
      <c r="A161" s="242"/>
      <c r="B161" s="242" t="s">
        <v>84</v>
      </c>
      <c r="C161" s="244"/>
      <c r="D161" s="1018">
        <v>3</v>
      </c>
      <c r="E161" s="528">
        <v>0</v>
      </c>
      <c r="F161" s="528">
        <v>0</v>
      </c>
      <c r="G161" s="529">
        <v>0</v>
      </c>
      <c r="H161" s="529">
        <v>0</v>
      </c>
      <c r="I161" s="529">
        <v>0</v>
      </c>
      <c r="J161" s="529">
        <v>0</v>
      </c>
      <c r="K161" s="530">
        <f t="shared" ref="K161:P161" si="57">SUM(E161*3)</f>
        <v>0</v>
      </c>
      <c r="L161" s="530">
        <f t="shared" si="57"/>
        <v>0</v>
      </c>
      <c r="M161" s="530">
        <f t="shared" si="57"/>
        <v>0</v>
      </c>
      <c r="N161" s="530">
        <f t="shared" si="57"/>
        <v>0</v>
      </c>
      <c r="O161" s="530">
        <f t="shared" si="57"/>
        <v>0</v>
      </c>
      <c r="P161" s="530">
        <f t="shared" si="57"/>
        <v>0</v>
      </c>
      <c r="Q161" s="1019"/>
      <c r="R161" s="79"/>
      <c r="S161" s="154"/>
      <c r="T161" s="154"/>
    </row>
    <row r="162" spans="1:104" ht="18" customHeight="1" x14ac:dyDescent="0.2">
      <c r="A162" s="242"/>
      <c r="B162" s="243" t="s">
        <v>265</v>
      </c>
      <c r="C162" s="244"/>
      <c r="D162" s="266"/>
      <c r="E162" s="582"/>
      <c r="F162" s="583"/>
      <c r="G162" s="584"/>
      <c r="H162" s="585"/>
      <c r="I162" s="585"/>
      <c r="J162" s="586"/>
      <c r="K162" s="587">
        <f>SUM(K12:K160)-K146-K152</f>
        <v>0</v>
      </c>
      <c r="L162" s="587">
        <f>SUM(L12:L160)-L146-L152</f>
        <v>0</v>
      </c>
      <c r="M162" s="587">
        <f>SUM(M12:M160)-M146-M152</f>
        <v>0</v>
      </c>
      <c r="N162" s="588">
        <f>SUM(N13:N158)</f>
        <v>0</v>
      </c>
      <c r="O162" s="589">
        <f>SUM(O13:O158)</f>
        <v>0</v>
      </c>
      <c r="P162" s="589">
        <f>SUM(P13:P158)</f>
        <v>0</v>
      </c>
      <c r="Q162" s="590">
        <f>SUM(Q13:Q158)</f>
        <v>0</v>
      </c>
      <c r="R162" s="255">
        <f>SUM(K162:P162)</f>
        <v>0</v>
      </c>
      <c r="S162" s="154"/>
      <c r="T162" s="154"/>
    </row>
    <row r="163" spans="1:104" ht="18" customHeight="1" x14ac:dyDescent="0.2">
      <c r="A163" s="256"/>
      <c r="B163" s="257" t="s">
        <v>266</v>
      </c>
      <c r="C163" s="244"/>
      <c r="D163" s="258"/>
      <c r="E163" s="423"/>
      <c r="F163" s="591"/>
      <c r="G163" s="592"/>
      <c r="H163" s="593"/>
      <c r="I163" s="593"/>
      <c r="J163" s="593"/>
      <c r="K163" s="263" t="str">
        <f t="shared" ref="K163:P163" si="58">IF(K173+K172-K166&gt;0,K173+K172-K166,"")</f>
        <v/>
      </c>
      <c r="L163" s="263" t="str">
        <f t="shared" si="58"/>
        <v/>
      </c>
      <c r="M163" s="263" t="str">
        <f t="shared" si="58"/>
        <v/>
      </c>
      <c r="N163" s="263" t="str">
        <f t="shared" si="58"/>
        <v/>
      </c>
      <c r="O163" s="263" t="str">
        <f t="shared" si="58"/>
        <v/>
      </c>
      <c r="P163" s="263" t="str">
        <f t="shared" si="58"/>
        <v/>
      </c>
      <c r="Q163" s="594">
        <f>SUM(K163:P163)</f>
        <v>0</v>
      </c>
      <c r="R163" s="255"/>
      <c r="S163" s="154"/>
      <c r="T163" s="154"/>
    </row>
    <row r="164" spans="1:104" ht="18" customHeight="1" x14ac:dyDescent="0.2">
      <c r="A164" s="265"/>
      <c r="B164" s="266"/>
      <c r="C164" s="266"/>
      <c r="D164" s="266"/>
      <c r="E164" s="267"/>
      <c r="F164" s="268"/>
      <c r="G164" s="269"/>
      <c r="H164" s="270"/>
      <c r="I164" s="270"/>
      <c r="J164" s="270"/>
      <c r="K164" s="595"/>
      <c r="L164" s="596"/>
      <c r="M164" s="596"/>
      <c r="N164" s="597"/>
      <c r="O164" s="596"/>
      <c r="P164" s="596"/>
      <c r="Q164" s="598"/>
      <c r="R164" s="255"/>
      <c r="S164" s="154"/>
      <c r="T164" s="154"/>
    </row>
    <row r="165" spans="1:104" ht="18" customHeight="1" thickBot="1" x14ac:dyDescent="0.25">
      <c r="A165" s="265"/>
      <c r="B165" s="266"/>
      <c r="C165" s="266"/>
      <c r="D165" s="275"/>
      <c r="E165" s="267"/>
      <c r="F165" s="268"/>
      <c r="G165" s="269"/>
      <c r="H165" s="270"/>
      <c r="I165" s="270"/>
      <c r="J165" s="270"/>
      <c r="K165" s="595" t="s">
        <v>257</v>
      </c>
      <c r="L165" s="596" t="s">
        <v>262</v>
      </c>
      <c r="M165" s="596" t="s">
        <v>258</v>
      </c>
      <c r="N165" s="597" t="s">
        <v>259</v>
      </c>
      <c r="O165" s="596" t="s">
        <v>260</v>
      </c>
      <c r="P165" s="596" t="s">
        <v>261</v>
      </c>
      <c r="Q165" s="598" t="s">
        <v>263</v>
      </c>
      <c r="R165" s="255"/>
      <c r="S165" s="154"/>
      <c r="T165" s="154"/>
    </row>
    <row r="166" spans="1:104" ht="18" customHeight="1" thickBot="1" x14ac:dyDescent="0.3">
      <c r="A166" s="276" t="s">
        <v>41</v>
      </c>
      <c r="B166" s="277"/>
      <c r="C166" s="277"/>
      <c r="D166" s="278"/>
      <c r="E166" s="599"/>
      <c r="F166" s="280"/>
      <c r="G166" s="281"/>
      <c r="H166" s="282" t="s">
        <v>64</v>
      </c>
      <c r="I166" s="283"/>
      <c r="J166" s="283"/>
      <c r="K166" s="600">
        <f t="shared" ref="K166:P166" si="59">K162</f>
        <v>0</v>
      </c>
      <c r="L166" s="600">
        <f t="shared" si="59"/>
        <v>0</v>
      </c>
      <c r="M166" s="600">
        <f t="shared" si="59"/>
        <v>0</v>
      </c>
      <c r="N166" s="600">
        <f t="shared" si="59"/>
        <v>0</v>
      </c>
      <c r="O166" s="600">
        <f t="shared" si="59"/>
        <v>0</v>
      </c>
      <c r="P166" s="600">
        <f t="shared" si="59"/>
        <v>0</v>
      </c>
      <c r="Q166" s="601">
        <f>Q162+Q163+Q169</f>
        <v>0</v>
      </c>
      <c r="T166" s="79"/>
      <c r="U166" s="154"/>
      <c r="V166" s="154"/>
    </row>
    <row r="167" spans="1:104" ht="18" customHeight="1" x14ac:dyDescent="0.25">
      <c r="A167" s="155" t="s">
        <v>42</v>
      </c>
      <c r="B167" s="287"/>
      <c r="C167" s="287"/>
      <c r="D167" s="288"/>
      <c r="E167" s="289"/>
      <c r="F167" s="265"/>
      <c r="G167" s="290"/>
      <c r="H167" s="291" t="s">
        <v>271</v>
      </c>
      <c r="I167" s="292"/>
      <c r="J167" s="292"/>
      <c r="K167" s="602"/>
      <c r="L167" s="602"/>
      <c r="M167" s="602"/>
      <c r="N167" s="603"/>
      <c r="O167" s="603"/>
      <c r="P167" s="603"/>
      <c r="Q167" s="604">
        <f>SUM(K167:P167)</f>
        <v>0</v>
      </c>
      <c r="R167" s="296" t="str">
        <f>IF(Q167=(G178+G179),"","NOT BALANCED")</f>
        <v/>
      </c>
      <c r="T167" s="79"/>
      <c r="U167" s="154"/>
      <c r="V167" s="154"/>
    </row>
    <row r="168" spans="1:104" ht="18" customHeight="1" x14ac:dyDescent="0.25">
      <c r="A168" s="297" t="s">
        <v>43</v>
      </c>
      <c r="B168" s="298"/>
      <c r="C168" s="298"/>
      <c r="D168" s="288"/>
      <c r="E168" s="289"/>
      <c r="F168" s="280"/>
      <c r="G168" s="281"/>
      <c r="H168" s="291" t="s">
        <v>270</v>
      </c>
      <c r="I168" s="292"/>
      <c r="J168" s="292"/>
      <c r="K168" s="602"/>
      <c r="L168" s="602"/>
      <c r="M168" s="602"/>
      <c r="N168" s="603"/>
      <c r="O168" s="603"/>
      <c r="P168" s="603"/>
      <c r="Q168" s="604">
        <f>SUM(K168:P168)</f>
        <v>0</v>
      </c>
      <c r="R168" s="296" t="str">
        <f>IF(Q168=G180,"","NOT BALANCED")</f>
        <v/>
      </c>
      <c r="T168" s="79"/>
      <c r="U168" s="154"/>
      <c r="V168" s="154"/>
    </row>
    <row r="169" spans="1:104" ht="18" customHeight="1" x14ac:dyDescent="0.25">
      <c r="A169" s="297" t="s">
        <v>44</v>
      </c>
      <c r="B169" s="298"/>
      <c r="C169" s="298"/>
      <c r="D169" s="288"/>
      <c r="E169" s="289">
        <v>12</v>
      </c>
      <c r="F169" s="280"/>
      <c r="G169" s="281"/>
      <c r="H169" s="291" t="s">
        <v>86</v>
      </c>
      <c r="I169" s="292"/>
      <c r="J169" s="292"/>
      <c r="K169" s="605"/>
      <c r="L169" s="605"/>
      <c r="M169" s="605"/>
      <c r="N169" s="606"/>
      <c r="O169" s="606"/>
      <c r="P169" s="606"/>
      <c r="Q169" s="604">
        <f>G181</f>
        <v>0</v>
      </c>
      <c r="R169" s="296" t="str">
        <f>IF(Q169=G181,"","NOT BALANCED")</f>
        <v/>
      </c>
      <c r="T169" s="301"/>
      <c r="U169" s="498"/>
      <c r="V169" s="498"/>
      <c r="W169" s="302"/>
      <c r="X169" s="302"/>
      <c r="Y169" s="302"/>
      <c r="Z169" s="302"/>
      <c r="AA169" s="302"/>
      <c r="AB169" s="302"/>
      <c r="AC169" s="302"/>
      <c r="AD169" s="302"/>
      <c r="AE169" s="302"/>
      <c r="AF169" s="302"/>
      <c r="AG169" s="302"/>
      <c r="AH169" s="302"/>
      <c r="AI169" s="302"/>
      <c r="AJ169" s="302"/>
      <c r="AK169" s="302"/>
      <c r="AL169" s="302"/>
      <c r="AM169" s="302"/>
      <c r="AN169" s="302"/>
      <c r="AO169" s="302"/>
      <c r="AP169" s="302"/>
      <c r="AQ169" s="302"/>
      <c r="AR169" s="302"/>
      <c r="AS169" s="302"/>
      <c r="AT169" s="302"/>
      <c r="AU169" s="302"/>
      <c r="AV169" s="302"/>
      <c r="AW169" s="302"/>
      <c r="AX169" s="302"/>
      <c r="AY169" s="302"/>
      <c r="AZ169" s="302"/>
      <c r="BA169" s="302"/>
      <c r="BB169" s="302"/>
      <c r="BC169" s="302"/>
      <c r="BD169" s="302"/>
      <c r="BE169" s="302"/>
      <c r="BF169" s="302"/>
      <c r="BG169" s="302"/>
      <c r="BH169" s="302"/>
      <c r="BI169" s="302"/>
      <c r="BJ169" s="302"/>
      <c r="BK169" s="302"/>
      <c r="BL169" s="302"/>
      <c r="BM169" s="302"/>
      <c r="BN169" s="302"/>
      <c r="BO169" s="302"/>
      <c r="BP169" s="302"/>
      <c r="BQ169" s="302"/>
      <c r="BR169" s="302"/>
      <c r="BS169" s="302"/>
      <c r="BT169" s="302"/>
      <c r="BU169" s="302"/>
      <c r="BV169" s="302"/>
      <c r="BW169" s="302"/>
      <c r="BX169" s="302"/>
      <c r="BY169" s="302"/>
      <c r="BZ169" s="302"/>
      <c r="CA169" s="302"/>
      <c r="CB169" s="302"/>
      <c r="CC169" s="302"/>
      <c r="CD169" s="302"/>
      <c r="CE169" s="302"/>
      <c r="CF169" s="302"/>
      <c r="CG169" s="302"/>
      <c r="CH169" s="302"/>
      <c r="CI169" s="302"/>
      <c r="CJ169" s="302"/>
      <c r="CK169" s="302"/>
      <c r="CL169" s="302"/>
      <c r="CM169" s="302"/>
      <c r="CN169" s="302"/>
      <c r="CO169" s="302"/>
      <c r="CP169" s="302"/>
      <c r="CQ169" s="302"/>
      <c r="CR169" s="302"/>
      <c r="CS169" s="302"/>
      <c r="CT169" s="302"/>
      <c r="CU169" s="302"/>
      <c r="CV169" s="302"/>
      <c r="CW169" s="302"/>
      <c r="CX169" s="302"/>
      <c r="CY169" s="302"/>
      <c r="CZ169" s="302"/>
    </row>
    <row r="170" spans="1:104" ht="18" customHeight="1" x14ac:dyDescent="0.25">
      <c r="A170" s="297" t="s">
        <v>37</v>
      </c>
      <c r="B170" s="303"/>
      <c r="C170" s="298"/>
      <c r="D170" s="304"/>
      <c r="E170" s="307"/>
      <c r="F170" s="280"/>
      <c r="G170" s="281"/>
      <c r="H170" s="282" t="s">
        <v>269</v>
      </c>
      <c r="I170" s="283"/>
      <c r="J170" s="283"/>
      <c r="K170" s="607"/>
      <c r="L170" s="607"/>
      <c r="M170" s="607"/>
      <c r="N170" s="603"/>
      <c r="O170" s="603"/>
      <c r="P170" s="603"/>
      <c r="Q170" s="604">
        <f>SUM(K170:P170)</f>
        <v>0</v>
      </c>
      <c r="R170" s="296" t="str">
        <f>IF(Q170=(O178+O179),"","NOT BALANCED")</f>
        <v/>
      </c>
      <c r="T170" s="301"/>
      <c r="U170" s="498"/>
      <c r="V170" s="498"/>
      <c r="W170" s="302"/>
      <c r="X170" s="302"/>
      <c r="Y170" s="302"/>
      <c r="Z170" s="302"/>
      <c r="AA170" s="302"/>
      <c r="AB170" s="302"/>
      <c r="AC170" s="302"/>
      <c r="AD170" s="302"/>
      <c r="AE170" s="302"/>
      <c r="AF170" s="302"/>
      <c r="AG170" s="302"/>
      <c r="AH170" s="302"/>
      <c r="AI170" s="302"/>
      <c r="AJ170" s="302"/>
      <c r="AK170" s="302"/>
      <c r="AL170" s="302"/>
      <c r="AM170" s="302"/>
      <c r="AN170" s="302"/>
      <c r="AO170" s="302"/>
      <c r="AP170" s="302"/>
      <c r="AQ170" s="302"/>
      <c r="AR170" s="302"/>
      <c r="AS170" s="302"/>
      <c r="AT170" s="302"/>
      <c r="AU170" s="302"/>
      <c r="AV170" s="302"/>
      <c r="AW170" s="302"/>
      <c r="AX170" s="302"/>
      <c r="AY170" s="302"/>
      <c r="AZ170" s="302"/>
      <c r="BA170" s="302"/>
      <c r="BB170" s="302"/>
      <c r="BC170" s="302"/>
      <c r="BD170" s="302"/>
      <c r="BE170" s="302"/>
      <c r="BF170" s="302"/>
      <c r="BG170" s="302"/>
      <c r="BH170" s="302"/>
      <c r="BI170" s="302"/>
      <c r="BJ170" s="302"/>
      <c r="BK170" s="302"/>
      <c r="BL170" s="302"/>
      <c r="BM170" s="302"/>
      <c r="BN170" s="302"/>
      <c r="BO170" s="302"/>
      <c r="BP170" s="302"/>
      <c r="BQ170" s="302"/>
      <c r="BR170" s="302"/>
      <c r="BS170" s="302"/>
      <c r="BT170" s="302"/>
      <c r="BU170" s="302"/>
      <c r="BV170" s="302"/>
      <c r="BW170" s="302"/>
      <c r="BX170" s="302"/>
      <c r="BY170" s="302"/>
      <c r="BZ170" s="302"/>
      <c r="CA170" s="302"/>
      <c r="CB170" s="302"/>
      <c r="CC170" s="302"/>
      <c r="CD170" s="302"/>
      <c r="CE170" s="302"/>
      <c r="CF170" s="302"/>
      <c r="CG170" s="302"/>
      <c r="CH170" s="302"/>
      <c r="CI170" s="302"/>
      <c r="CJ170" s="302"/>
      <c r="CK170" s="302"/>
      <c r="CL170" s="302"/>
      <c r="CM170" s="302"/>
      <c r="CN170" s="302"/>
      <c r="CO170" s="302"/>
      <c r="CP170" s="302"/>
      <c r="CQ170" s="302"/>
      <c r="CR170" s="302"/>
      <c r="CS170" s="302"/>
      <c r="CT170" s="302"/>
      <c r="CU170" s="302"/>
      <c r="CV170" s="302"/>
      <c r="CW170" s="302"/>
      <c r="CX170" s="302"/>
      <c r="CY170" s="302"/>
      <c r="CZ170" s="302"/>
    </row>
    <row r="171" spans="1:104" ht="18" customHeight="1" x14ac:dyDescent="0.25">
      <c r="A171" s="297" t="s">
        <v>45</v>
      </c>
      <c r="B171" s="415"/>
      <c r="C171" s="303"/>
      <c r="D171" s="418"/>
      <c r="E171" s="506"/>
      <c r="F171" s="280"/>
      <c r="G171" s="281"/>
      <c r="H171" s="282" t="s">
        <v>268</v>
      </c>
      <c r="I171" s="283"/>
      <c r="J171" s="283"/>
      <c r="K171" s="607"/>
      <c r="L171" s="607"/>
      <c r="M171" s="607"/>
      <c r="N171" s="603"/>
      <c r="O171" s="603"/>
      <c r="P171" s="603"/>
      <c r="Q171" s="604">
        <f>SUM(K171:P171)</f>
        <v>0</v>
      </c>
      <c r="R171" s="296"/>
      <c r="T171" s="301"/>
      <c r="U171" s="498"/>
      <c r="V171" s="498"/>
      <c r="W171" s="302"/>
      <c r="X171" s="302"/>
      <c r="Y171" s="302"/>
      <c r="Z171" s="302"/>
      <c r="AA171" s="302"/>
      <c r="AB171" s="302"/>
      <c r="AC171" s="302"/>
      <c r="AD171" s="302"/>
      <c r="AE171" s="302"/>
      <c r="AF171" s="302"/>
      <c r="AG171" s="302"/>
      <c r="AH171" s="302"/>
      <c r="AI171" s="302"/>
      <c r="AJ171" s="302"/>
      <c r="AK171" s="302"/>
      <c r="AL171" s="302"/>
      <c r="AM171" s="302"/>
      <c r="AN171" s="302"/>
      <c r="AO171" s="302"/>
      <c r="AP171" s="302"/>
      <c r="AQ171" s="302"/>
      <c r="AR171" s="302"/>
      <c r="AS171" s="302"/>
      <c r="AT171" s="302"/>
      <c r="AU171" s="302"/>
      <c r="AV171" s="302"/>
      <c r="AW171" s="302"/>
      <c r="AX171" s="302"/>
      <c r="AY171" s="302"/>
      <c r="AZ171" s="302"/>
      <c r="BA171" s="302"/>
      <c r="BB171" s="302"/>
      <c r="BC171" s="302"/>
      <c r="BD171" s="302"/>
      <c r="BE171" s="302"/>
      <c r="BF171" s="302"/>
      <c r="BG171" s="302"/>
      <c r="BH171" s="302"/>
      <c r="BI171" s="302"/>
      <c r="BJ171" s="302"/>
      <c r="BK171" s="302"/>
      <c r="BL171" s="302"/>
      <c r="BM171" s="302"/>
      <c r="BN171" s="302"/>
      <c r="BO171" s="302"/>
      <c r="BP171" s="302"/>
      <c r="BQ171" s="302"/>
      <c r="BR171" s="302"/>
      <c r="BS171" s="302"/>
      <c r="BT171" s="302"/>
      <c r="BU171" s="302"/>
      <c r="BV171" s="302"/>
      <c r="BW171" s="302"/>
      <c r="BX171" s="302"/>
      <c r="BY171" s="302"/>
      <c r="BZ171" s="302"/>
      <c r="CA171" s="302"/>
      <c r="CB171" s="302"/>
      <c r="CC171" s="302"/>
      <c r="CD171" s="302"/>
      <c r="CE171" s="302"/>
      <c r="CF171" s="302"/>
      <c r="CG171" s="302"/>
      <c r="CH171" s="302"/>
      <c r="CI171" s="302"/>
      <c r="CJ171" s="302"/>
      <c r="CK171" s="302"/>
      <c r="CL171" s="302"/>
      <c r="CM171" s="302"/>
      <c r="CN171" s="302"/>
      <c r="CO171" s="302"/>
      <c r="CP171" s="302"/>
      <c r="CQ171" s="302"/>
      <c r="CR171" s="302"/>
      <c r="CS171" s="302"/>
      <c r="CT171" s="302"/>
      <c r="CU171" s="302"/>
      <c r="CV171" s="302"/>
      <c r="CW171" s="302"/>
      <c r="CX171" s="302"/>
      <c r="CY171" s="302"/>
      <c r="CZ171" s="302"/>
    </row>
    <row r="172" spans="1:104" ht="18" customHeight="1" x14ac:dyDescent="0.25">
      <c r="A172" s="297" t="s">
        <v>341</v>
      </c>
      <c r="C172" s="287"/>
      <c r="D172" s="418"/>
      <c r="E172" s="307"/>
      <c r="F172" s="280"/>
      <c r="G172" s="281"/>
      <c r="H172" s="281" t="s">
        <v>267</v>
      </c>
      <c r="I172" s="283"/>
      <c r="J172" s="283"/>
      <c r="K172" s="600">
        <f t="shared" ref="K172:P172" si="60">SUM(K167:K171)</f>
        <v>0</v>
      </c>
      <c r="L172" s="600">
        <f t="shared" si="60"/>
        <v>0</v>
      </c>
      <c r="M172" s="600">
        <f t="shared" si="60"/>
        <v>0</v>
      </c>
      <c r="N172" s="600">
        <f t="shared" si="60"/>
        <v>0</v>
      </c>
      <c r="O172" s="600">
        <f t="shared" si="60"/>
        <v>0</v>
      </c>
      <c r="P172" s="600">
        <f t="shared" si="60"/>
        <v>0</v>
      </c>
      <c r="Q172" s="608">
        <f>SUM(K172:P172)+Q169</f>
        <v>0</v>
      </c>
      <c r="R172" s="296"/>
      <c r="T172" s="301"/>
      <c r="U172" s="498"/>
      <c r="V172" s="498"/>
      <c r="W172" s="302"/>
      <c r="X172" s="302"/>
      <c r="Y172" s="302"/>
      <c r="Z172" s="302"/>
      <c r="AA172" s="302"/>
      <c r="AB172" s="302"/>
      <c r="AC172" s="302"/>
      <c r="AD172" s="302"/>
      <c r="AE172" s="302"/>
      <c r="AF172" s="302"/>
      <c r="AG172" s="302"/>
      <c r="AH172" s="302"/>
      <c r="AI172" s="302"/>
      <c r="AJ172" s="302"/>
      <c r="AK172" s="302"/>
      <c r="AL172" s="302"/>
      <c r="AM172" s="302"/>
      <c r="AN172" s="302"/>
      <c r="AO172" s="302"/>
      <c r="AP172" s="302"/>
      <c r="AQ172" s="302"/>
      <c r="AR172" s="302"/>
      <c r="AS172" s="302"/>
      <c r="AT172" s="302"/>
      <c r="AU172" s="302"/>
      <c r="AV172" s="302"/>
      <c r="AW172" s="302"/>
      <c r="AX172" s="302"/>
      <c r="AY172" s="302"/>
      <c r="AZ172" s="302"/>
      <c r="BA172" s="302"/>
      <c r="BB172" s="302"/>
      <c r="BC172" s="302"/>
      <c r="BD172" s="302"/>
      <c r="BE172" s="302"/>
      <c r="BF172" s="302"/>
      <c r="BG172" s="302"/>
      <c r="BH172" s="302"/>
      <c r="BI172" s="302"/>
      <c r="BJ172" s="302"/>
      <c r="BK172" s="302"/>
      <c r="BL172" s="302"/>
      <c r="BM172" s="302"/>
      <c r="BN172" s="302"/>
      <c r="BO172" s="302"/>
      <c r="BP172" s="302"/>
      <c r="BQ172" s="302"/>
      <c r="BR172" s="302"/>
      <c r="BS172" s="302"/>
      <c r="BT172" s="302"/>
      <c r="BU172" s="302"/>
      <c r="BV172" s="302"/>
      <c r="BW172" s="302"/>
      <c r="BX172" s="302"/>
      <c r="BY172" s="302"/>
      <c r="BZ172" s="302"/>
      <c r="CA172" s="302"/>
      <c r="CB172" s="302"/>
      <c r="CC172" s="302"/>
      <c r="CD172" s="302"/>
      <c r="CE172" s="302"/>
      <c r="CF172" s="302"/>
      <c r="CG172" s="302"/>
      <c r="CH172" s="302"/>
      <c r="CI172" s="302"/>
      <c r="CJ172" s="302"/>
      <c r="CK172" s="302"/>
      <c r="CL172" s="302"/>
      <c r="CM172" s="302"/>
      <c r="CN172" s="302"/>
      <c r="CO172" s="302"/>
      <c r="CP172" s="302"/>
      <c r="CQ172" s="302"/>
      <c r="CR172" s="302"/>
      <c r="CS172" s="302"/>
      <c r="CT172" s="302"/>
      <c r="CU172" s="302"/>
      <c r="CV172" s="302"/>
      <c r="CW172" s="302"/>
      <c r="CX172" s="302"/>
      <c r="CY172" s="302"/>
      <c r="CZ172" s="302"/>
    </row>
    <row r="173" spans="1:104" ht="18" customHeight="1" x14ac:dyDescent="0.25">
      <c r="A173" s="297" t="s">
        <v>46</v>
      </c>
      <c r="B173" s="298"/>
      <c r="C173" s="298"/>
      <c r="D173" s="304"/>
      <c r="E173" s="307">
        <v>30</v>
      </c>
      <c r="F173" s="280"/>
      <c r="G173" s="290"/>
      <c r="H173" s="309" t="s">
        <v>88</v>
      </c>
      <c r="I173" s="310"/>
      <c r="J173" s="311"/>
      <c r="K173" s="609">
        <f t="shared" ref="K173:P173" si="61">K160</f>
        <v>0</v>
      </c>
      <c r="L173" s="609">
        <f t="shared" si="61"/>
        <v>0</v>
      </c>
      <c r="M173" s="609">
        <f t="shared" si="61"/>
        <v>0</v>
      </c>
      <c r="N173" s="609">
        <f t="shared" si="61"/>
        <v>0</v>
      </c>
      <c r="O173" s="609">
        <f t="shared" si="61"/>
        <v>0</v>
      </c>
      <c r="P173" s="609">
        <f t="shared" si="61"/>
        <v>0</v>
      </c>
      <c r="Q173" s="608">
        <f>SUM(K173:P173)</f>
        <v>0</v>
      </c>
      <c r="R173" s="296" t="str">
        <f>IF(Q173=L178,"","NOT BALANCED")</f>
        <v/>
      </c>
      <c r="T173" s="301"/>
      <c r="U173" s="498"/>
      <c r="V173" s="498"/>
      <c r="W173" s="302"/>
      <c r="X173" s="302"/>
      <c r="Y173" s="302"/>
      <c r="Z173" s="302"/>
      <c r="AA173" s="302"/>
      <c r="AB173" s="302"/>
      <c r="AC173" s="302"/>
      <c r="AD173" s="302"/>
      <c r="AE173" s="302"/>
      <c r="AF173" s="302"/>
      <c r="AG173" s="302"/>
      <c r="AH173" s="302"/>
      <c r="AI173" s="302"/>
      <c r="AJ173" s="302"/>
      <c r="AK173" s="302"/>
      <c r="AL173" s="302"/>
      <c r="AM173" s="302"/>
      <c r="AN173" s="302"/>
      <c r="AO173" s="302"/>
      <c r="AP173" s="302"/>
      <c r="AQ173" s="302"/>
      <c r="AR173" s="302"/>
      <c r="AS173" s="302"/>
      <c r="AT173" s="302"/>
      <c r="AU173" s="302"/>
      <c r="AV173" s="302"/>
      <c r="AW173" s="302"/>
      <c r="AX173" s="302"/>
      <c r="AY173" s="302"/>
      <c r="AZ173" s="302"/>
      <c r="BA173" s="302"/>
      <c r="BB173" s="302"/>
      <c r="BC173" s="302"/>
      <c r="BD173" s="302"/>
      <c r="BE173" s="302"/>
      <c r="BF173" s="302"/>
      <c r="BG173" s="302"/>
      <c r="BH173" s="302"/>
      <c r="BI173" s="302"/>
      <c r="BJ173" s="302"/>
      <c r="BK173" s="302"/>
      <c r="BL173" s="302"/>
      <c r="BM173" s="302"/>
      <c r="BN173" s="302"/>
      <c r="BO173" s="302"/>
      <c r="BP173" s="302"/>
      <c r="BQ173" s="302"/>
      <c r="BR173" s="302"/>
      <c r="BS173" s="302"/>
      <c r="BT173" s="302"/>
      <c r="BU173" s="302"/>
      <c r="BV173" s="302"/>
      <c r="BW173" s="302"/>
      <c r="BX173" s="302"/>
      <c r="BY173" s="302"/>
      <c r="BZ173" s="302"/>
      <c r="CA173" s="302"/>
      <c r="CB173" s="302"/>
      <c r="CC173" s="302"/>
      <c r="CD173" s="302"/>
      <c r="CE173" s="302"/>
      <c r="CF173" s="302"/>
      <c r="CG173" s="302"/>
      <c r="CH173" s="302"/>
      <c r="CI173" s="302"/>
      <c r="CJ173" s="302"/>
      <c r="CK173" s="302"/>
      <c r="CL173" s="302"/>
      <c r="CM173" s="302"/>
      <c r="CN173" s="302"/>
      <c r="CO173" s="302"/>
      <c r="CP173" s="302"/>
      <c r="CQ173" s="302"/>
      <c r="CR173" s="302"/>
      <c r="CS173" s="302"/>
      <c r="CT173" s="302"/>
      <c r="CU173" s="302"/>
      <c r="CV173" s="302"/>
      <c r="CW173" s="302"/>
      <c r="CX173" s="302"/>
      <c r="CY173" s="302"/>
      <c r="CZ173" s="302"/>
    </row>
    <row r="174" spans="1:104" ht="18" customHeight="1" x14ac:dyDescent="0.25">
      <c r="A174" s="297" t="s">
        <v>47</v>
      </c>
      <c r="B174" s="298"/>
      <c r="C174" s="298"/>
      <c r="D174" s="304"/>
      <c r="E174" s="307"/>
      <c r="F174" s="280"/>
      <c r="G174" s="290"/>
      <c r="H174" s="313" t="s">
        <v>67</v>
      </c>
      <c r="I174" s="314"/>
      <c r="J174" s="314"/>
      <c r="K174" s="610" t="str">
        <f t="shared" ref="K174:P174" si="62">IF(SUM(K173+K172-K166)&lt;0,K173+K172-K166,"")</f>
        <v/>
      </c>
      <c r="L174" s="610" t="str">
        <f t="shared" si="62"/>
        <v/>
      </c>
      <c r="M174" s="610" t="str">
        <f t="shared" si="62"/>
        <v/>
      </c>
      <c r="N174" s="610" t="str">
        <f t="shared" si="62"/>
        <v/>
      </c>
      <c r="O174" s="610" t="str">
        <f t="shared" si="62"/>
        <v/>
      </c>
      <c r="P174" s="610" t="str">
        <f t="shared" si="62"/>
        <v/>
      </c>
      <c r="Q174" s="608">
        <f>SUM(K174:P174)</f>
        <v>0</v>
      </c>
      <c r="T174" s="301"/>
      <c r="U174" s="498"/>
      <c r="V174" s="498"/>
      <c r="W174" s="302"/>
      <c r="X174" s="302"/>
      <c r="Y174" s="302"/>
      <c r="Z174" s="302"/>
      <c r="AA174" s="302"/>
      <c r="AB174" s="302"/>
      <c r="AC174" s="302"/>
      <c r="AD174" s="302"/>
      <c r="AE174" s="302"/>
      <c r="AF174" s="302"/>
      <c r="AG174" s="302"/>
      <c r="AH174" s="302"/>
      <c r="AI174" s="302"/>
      <c r="AJ174" s="302"/>
      <c r="AK174" s="302"/>
      <c r="AL174" s="302"/>
      <c r="AM174" s="302"/>
      <c r="AN174" s="302"/>
      <c r="AO174" s="302"/>
      <c r="AP174" s="302"/>
      <c r="AQ174" s="302"/>
      <c r="AR174" s="302"/>
      <c r="AS174" s="302"/>
      <c r="AT174" s="302"/>
      <c r="AU174" s="302"/>
      <c r="AV174" s="302"/>
      <c r="AW174" s="302"/>
      <c r="AX174" s="302"/>
      <c r="AY174" s="302"/>
      <c r="AZ174" s="302"/>
      <c r="BA174" s="302"/>
      <c r="BB174" s="302"/>
      <c r="BC174" s="302"/>
      <c r="BD174" s="302"/>
      <c r="BE174" s="302"/>
      <c r="BF174" s="302"/>
      <c r="BG174" s="302"/>
      <c r="BH174" s="302"/>
      <c r="BI174" s="302"/>
      <c r="BJ174" s="302"/>
      <c r="BK174" s="302"/>
      <c r="BL174" s="302"/>
      <c r="BM174" s="302"/>
      <c r="BN174" s="302"/>
      <c r="BO174" s="302"/>
      <c r="BP174" s="302"/>
      <c r="BQ174" s="302"/>
      <c r="BR174" s="302"/>
      <c r="BS174" s="302"/>
      <c r="BT174" s="302"/>
      <c r="BU174" s="302"/>
      <c r="BV174" s="302"/>
      <c r="BW174" s="302"/>
      <c r="BX174" s="302"/>
      <c r="BY174" s="302"/>
      <c r="BZ174" s="302"/>
      <c r="CA174" s="302"/>
      <c r="CB174" s="302"/>
      <c r="CC174" s="302"/>
      <c r="CD174" s="302"/>
      <c r="CE174" s="302"/>
      <c r="CF174" s="302"/>
      <c r="CG174" s="302"/>
      <c r="CH174" s="302"/>
      <c r="CI174" s="302"/>
      <c r="CJ174" s="302"/>
      <c r="CK174" s="302"/>
      <c r="CL174" s="302"/>
      <c r="CM174" s="302"/>
      <c r="CN174" s="302"/>
      <c r="CO174" s="302"/>
      <c r="CP174" s="302"/>
      <c r="CQ174" s="302"/>
      <c r="CR174" s="302"/>
      <c r="CS174" s="302"/>
      <c r="CT174" s="302"/>
      <c r="CU174" s="302"/>
      <c r="CV174" s="302"/>
      <c r="CW174" s="302"/>
      <c r="CX174" s="302"/>
      <c r="CY174" s="302"/>
      <c r="CZ174" s="302"/>
    </row>
    <row r="175" spans="1:104" ht="18" customHeight="1" x14ac:dyDescent="0.25">
      <c r="A175" s="315" t="s">
        <v>53</v>
      </c>
      <c r="B175" s="316"/>
      <c r="C175" s="317"/>
      <c r="D175" s="278"/>
      <c r="E175" s="423">
        <f>SUM(E171:E174)</f>
        <v>30</v>
      </c>
      <c r="F175" s="319"/>
      <c r="G175" s="290"/>
      <c r="H175" s="320"/>
      <c r="K175" s="611"/>
      <c r="L175" s="612"/>
      <c r="M175" s="613"/>
      <c r="N175" s="614"/>
      <c r="O175" s="614"/>
      <c r="P175" s="614"/>
      <c r="Q175" s="615"/>
      <c r="S175" s="322"/>
      <c r="T175" s="302"/>
      <c r="U175" s="498"/>
      <c r="V175" s="498"/>
      <c r="W175" s="302"/>
      <c r="X175" s="302"/>
      <c r="Y175" s="302"/>
      <c r="Z175" s="302"/>
      <c r="AA175" s="302"/>
      <c r="AB175" s="302"/>
      <c r="AC175" s="302"/>
      <c r="AD175" s="302"/>
      <c r="AE175" s="302"/>
      <c r="AF175" s="302"/>
      <c r="AG175" s="302"/>
      <c r="AH175" s="302"/>
      <c r="AI175" s="302"/>
      <c r="AJ175" s="302"/>
      <c r="AK175" s="302"/>
      <c r="AL175" s="302"/>
      <c r="AM175" s="302"/>
      <c r="AN175" s="302"/>
      <c r="AO175" s="302"/>
      <c r="AP175" s="302"/>
      <c r="AQ175" s="302"/>
      <c r="AR175" s="302"/>
      <c r="AS175" s="302"/>
      <c r="AT175" s="302"/>
      <c r="AU175" s="302"/>
      <c r="AV175" s="302"/>
      <c r="AW175" s="302"/>
      <c r="AX175" s="302"/>
      <c r="AY175" s="302"/>
      <c r="AZ175" s="302"/>
      <c r="BA175" s="302"/>
      <c r="BB175" s="302"/>
      <c r="BC175" s="302"/>
      <c r="BD175" s="302"/>
      <c r="BE175" s="302"/>
      <c r="BF175" s="302"/>
      <c r="BG175" s="302"/>
      <c r="BH175" s="302"/>
      <c r="BI175" s="302"/>
      <c r="BJ175" s="302"/>
      <c r="BK175" s="302"/>
      <c r="BL175" s="302"/>
      <c r="BM175" s="302"/>
      <c r="BN175" s="302"/>
      <c r="BO175" s="302"/>
      <c r="BP175" s="302"/>
      <c r="BQ175" s="302"/>
      <c r="BR175" s="302"/>
      <c r="BS175" s="302"/>
      <c r="BT175" s="302"/>
      <c r="BU175" s="302"/>
      <c r="BV175" s="302"/>
      <c r="BW175" s="302"/>
      <c r="BX175" s="302"/>
      <c r="BY175" s="302"/>
      <c r="BZ175" s="302"/>
      <c r="CA175" s="302"/>
      <c r="CB175" s="302"/>
      <c r="CC175" s="302"/>
      <c r="CD175" s="302"/>
      <c r="CE175" s="302"/>
      <c r="CF175" s="302"/>
      <c r="CG175" s="302"/>
      <c r="CH175" s="302"/>
      <c r="CI175" s="302"/>
      <c r="CJ175" s="302"/>
      <c r="CK175" s="302"/>
      <c r="CL175" s="302"/>
      <c r="CM175" s="302"/>
      <c r="CN175" s="302"/>
      <c r="CO175" s="302"/>
      <c r="CP175" s="302"/>
      <c r="CQ175" s="302"/>
      <c r="CR175" s="302"/>
      <c r="CS175" s="302"/>
      <c r="CT175" s="302"/>
      <c r="CU175" s="302"/>
      <c r="CV175" s="302"/>
      <c r="CW175" s="302"/>
      <c r="CX175" s="302"/>
      <c r="CY175" s="302"/>
      <c r="CZ175" s="302"/>
    </row>
    <row r="176" spans="1:104" ht="12.75" customHeight="1" x14ac:dyDescent="0.2">
      <c r="A176" s="323"/>
      <c r="B176" s="324"/>
      <c r="C176" s="325"/>
      <c r="D176" s="326"/>
      <c r="E176" s="319"/>
      <c r="F176" s="319"/>
      <c r="G176" s="327"/>
      <c r="H176" s="328"/>
      <c r="K176" s="616" t="s">
        <v>89</v>
      </c>
      <c r="L176" s="617"/>
      <c r="M176" s="618"/>
      <c r="N176" s="617" t="s">
        <v>90</v>
      </c>
      <c r="O176" s="619"/>
      <c r="P176" s="619"/>
      <c r="Q176" s="619"/>
      <c r="R176" s="97"/>
      <c r="U176" s="498"/>
      <c r="V176" s="498"/>
      <c r="W176" s="302"/>
      <c r="X176" s="302"/>
      <c r="Y176" s="302"/>
      <c r="Z176" s="302"/>
      <c r="AA176" s="302"/>
      <c r="AB176" s="302"/>
      <c r="AC176" s="302"/>
      <c r="AD176" s="302"/>
      <c r="AE176" s="302"/>
      <c r="AF176" s="302"/>
      <c r="AG176" s="302"/>
      <c r="AH176" s="302"/>
      <c r="AI176" s="302"/>
      <c r="AJ176" s="302"/>
      <c r="AK176" s="302"/>
      <c r="AL176" s="302"/>
      <c r="AM176" s="302"/>
      <c r="AN176" s="302"/>
      <c r="AO176" s="302"/>
      <c r="AP176" s="302"/>
      <c r="AQ176" s="302"/>
      <c r="AR176" s="302"/>
      <c r="AS176" s="302"/>
      <c r="AT176" s="302"/>
      <c r="AU176" s="302"/>
      <c r="AV176" s="302"/>
      <c r="AW176" s="302"/>
      <c r="AX176" s="302"/>
      <c r="AY176" s="302"/>
      <c r="AZ176" s="302"/>
      <c r="BA176" s="302"/>
      <c r="BB176" s="302"/>
      <c r="BC176" s="302"/>
      <c r="BD176" s="302"/>
      <c r="BE176" s="302"/>
      <c r="BF176" s="302"/>
      <c r="BG176" s="302"/>
      <c r="BH176" s="302"/>
      <c r="BI176" s="302"/>
      <c r="BJ176" s="302"/>
      <c r="BK176" s="302"/>
      <c r="BL176" s="302"/>
      <c r="BM176" s="302"/>
      <c r="BN176" s="302"/>
      <c r="BO176" s="302"/>
      <c r="BP176" s="302"/>
      <c r="BQ176" s="302"/>
      <c r="BR176" s="302"/>
      <c r="BS176" s="302"/>
      <c r="BT176" s="302"/>
      <c r="BU176" s="302"/>
      <c r="BV176" s="302"/>
      <c r="BW176" s="302"/>
      <c r="BX176" s="302"/>
      <c r="BY176" s="302"/>
      <c r="BZ176" s="302"/>
      <c r="CA176" s="302"/>
      <c r="CB176" s="302"/>
      <c r="CC176" s="302"/>
      <c r="CD176" s="302"/>
      <c r="CE176" s="302"/>
      <c r="CF176" s="302"/>
      <c r="CG176" s="302"/>
      <c r="CH176" s="302"/>
      <c r="CI176" s="302"/>
      <c r="CJ176" s="302"/>
      <c r="CK176" s="302"/>
      <c r="CL176" s="302"/>
      <c r="CM176" s="302"/>
      <c r="CN176" s="302"/>
      <c r="CO176" s="302"/>
      <c r="CP176" s="302"/>
      <c r="CQ176" s="302"/>
      <c r="CR176" s="302"/>
      <c r="CS176" s="302"/>
      <c r="CT176" s="302"/>
      <c r="CU176" s="302"/>
      <c r="CV176" s="302"/>
      <c r="CW176" s="302"/>
      <c r="CX176" s="302"/>
      <c r="CY176" s="302"/>
      <c r="CZ176" s="302"/>
    </row>
    <row r="177" spans="1:104" ht="12.75" customHeight="1" x14ac:dyDescent="0.2">
      <c r="A177" s="332"/>
      <c r="B177" s="287"/>
      <c r="C177" s="287"/>
      <c r="D177" s="333"/>
      <c r="E177" s="334"/>
      <c r="F177" s="319"/>
      <c r="G177" s="620" t="s">
        <v>139</v>
      </c>
      <c r="H177" s="621" t="s">
        <v>65</v>
      </c>
      <c r="K177" s="622" t="s">
        <v>20</v>
      </c>
      <c r="L177" s="623" t="s">
        <v>49</v>
      </c>
      <c r="M177" s="624"/>
      <c r="N177" s="622" t="s">
        <v>20</v>
      </c>
      <c r="O177" s="623" t="s">
        <v>49</v>
      </c>
      <c r="P177" s="625"/>
      <c r="Q177" s="626"/>
      <c r="R177" s="627"/>
      <c r="S177" s="170"/>
      <c r="U177" s="498"/>
      <c r="V177" s="498"/>
      <c r="W177" s="302"/>
      <c r="X177" s="302"/>
      <c r="Y177" s="302"/>
      <c r="Z177" s="302"/>
      <c r="AA177" s="302"/>
      <c r="AB177" s="302"/>
      <c r="AC177" s="302"/>
      <c r="AD177" s="302"/>
      <c r="AE177" s="302"/>
      <c r="AF177" s="302"/>
      <c r="AG177" s="302"/>
      <c r="AH177" s="302"/>
      <c r="AI177" s="302"/>
      <c r="AJ177" s="302"/>
      <c r="AK177" s="302"/>
      <c r="AL177" s="302"/>
      <c r="AM177" s="302"/>
      <c r="AN177" s="302"/>
      <c r="AO177" s="302"/>
      <c r="AP177" s="302"/>
      <c r="AQ177" s="302"/>
      <c r="AR177" s="302"/>
      <c r="AS177" s="302"/>
      <c r="AT177" s="302"/>
      <c r="AU177" s="302"/>
      <c r="AV177" s="302"/>
      <c r="AW177" s="302"/>
      <c r="AX177" s="302"/>
      <c r="AY177" s="302"/>
      <c r="AZ177" s="302"/>
      <c r="BA177" s="302"/>
      <c r="BB177" s="302"/>
      <c r="BC177" s="302"/>
      <c r="BD177" s="302"/>
      <c r="BE177" s="302"/>
      <c r="BF177" s="302"/>
      <c r="BG177" s="302"/>
      <c r="BH177" s="302"/>
      <c r="BI177" s="302"/>
      <c r="BJ177" s="302"/>
      <c r="BK177" s="302"/>
      <c r="BL177" s="302"/>
      <c r="BM177" s="302"/>
      <c r="BN177" s="302"/>
      <c r="BO177" s="302"/>
      <c r="BP177" s="302"/>
      <c r="BQ177" s="302"/>
      <c r="BR177" s="302"/>
      <c r="BS177" s="302"/>
      <c r="BT177" s="302"/>
      <c r="BU177" s="302"/>
      <c r="BV177" s="302"/>
      <c r="BW177" s="302"/>
      <c r="BX177" s="302"/>
      <c r="BY177" s="302"/>
      <c r="BZ177" s="302"/>
      <c r="CA177" s="302"/>
      <c r="CB177" s="302"/>
      <c r="CC177" s="302"/>
      <c r="CD177" s="302"/>
      <c r="CE177" s="302"/>
      <c r="CF177" s="302"/>
      <c r="CG177" s="302"/>
      <c r="CH177" s="302"/>
      <c r="CI177" s="302"/>
      <c r="CJ177" s="302"/>
      <c r="CK177" s="302"/>
      <c r="CL177" s="302"/>
      <c r="CM177" s="302"/>
      <c r="CN177" s="302"/>
      <c r="CO177" s="302"/>
      <c r="CP177" s="302"/>
      <c r="CQ177" s="302"/>
      <c r="CR177" s="302"/>
      <c r="CS177" s="302"/>
      <c r="CT177" s="302"/>
      <c r="CU177" s="302"/>
      <c r="CV177" s="302"/>
      <c r="CW177" s="302"/>
      <c r="CX177" s="302"/>
      <c r="CY177" s="302"/>
      <c r="CZ177" s="302"/>
    </row>
    <row r="178" spans="1:104" ht="12.75" customHeight="1" x14ac:dyDescent="0.2">
      <c r="A178" s="340"/>
      <c r="B178" s="287"/>
      <c r="C178" s="287"/>
      <c r="D178" s="333"/>
      <c r="E178" s="334"/>
      <c r="F178" s="341" t="s">
        <v>54</v>
      </c>
      <c r="G178" s="1099"/>
      <c r="H178" s="1100"/>
      <c r="K178" s="452">
        <f>B2</f>
        <v>43168</v>
      </c>
      <c r="L178" s="628">
        <f>Q160</f>
        <v>0</v>
      </c>
      <c r="M178" s="629"/>
      <c r="N178" s="452">
        <f>B2</f>
        <v>43168</v>
      </c>
      <c r="O178" s="630"/>
      <c r="P178" s="631"/>
      <c r="Q178" s="632"/>
      <c r="R178" s="633"/>
      <c r="S178" s="463"/>
      <c r="U178" s="498"/>
      <c r="V178" s="498"/>
      <c r="W178" s="302"/>
      <c r="X178" s="302"/>
      <c r="Y178" s="302"/>
      <c r="Z178" s="302"/>
      <c r="AA178" s="302"/>
      <c r="AB178" s="302"/>
      <c r="AC178" s="302"/>
      <c r="AD178" s="302"/>
      <c r="AE178" s="302"/>
      <c r="AF178" s="302"/>
      <c r="AG178" s="302"/>
      <c r="AH178" s="302"/>
      <c r="AI178" s="302"/>
      <c r="AJ178" s="302"/>
      <c r="AK178" s="302"/>
      <c r="AL178" s="302"/>
      <c r="AM178" s="302"/>
      <c r="AN178" s="302"/>
      <c r="AO178" s="302"/>
      <c r="AP178" s="302"/>
      <c r="AQ178" s="302"/>
      <c r="AR178" s="302"/>
      <c r="AS178" s="302"/>
      <c r="AT178" s="302"/>
      <c r="AU178" s="302"/>
      <c r="AV178" s="302"/>
      <c r="AW178" s="302"/>
      <c r="AX178" s="302"/>
      <c r="AY178" s="302"/>
      <c r="AZ178" s="302"/>
      <c r="BA178" s="302"/>
      <c r="BB178" s="302"/>
      <c r="BC178" s="302"/>
      <c r="BD178" s="302"/>
      <c r="BE178" s="302"/>
      <c r="BF178" s="302"/>
      <c r="BG178" s="302"/>
      <c r="BH178" s="302"/>
      <c r="BI178" s="302"/>
      <c r="BJ178" s="302"/>
      <c r="BK178" s="302"/>
      <c r="BL178" s="302"/>
      <c r="BM178" s="302"/>
      <c r="BN178" s="302"/>
      <c r="BO178" s="302"/>
      <c r="BP178" s="302"/>
      <c r="BQ178" s="302"/>
      <c r="BR178" s="302"/>
      <c r="BS178" s="302"/>
      <c r="BT178" s="302"/>
      <c r="BU178" s="302"/>
      <c r="BV178" s="302"/>
      <c r="BW178" s="302"/>
      <c r="BX178" s="302"/>
      <c r="BY178" s="302"/>
      <c r="BZ178" s="302"/>
      <c r="CA178" s="302"/>
      <c r="CB178" s="302"/>
      <c r="CC178" s="302"/>
      <c r="CD178" s="302"/>
      <c r="CE178" s="302"/>
      <c r="CF178" s="302"/>
      <c r="CG178" s="302"/>
      <c r="CH178" s="302"/>
      <c r="CI178" s="302"/>
      <c r="CJ178" s="302"/>
      <c r="CK178" s="302"/>
      <c r="CL178" s="302"/>
      <c r="CM178" s="302"/>
      <c r="CN178" s="302"/>
      <c r="CO178" s="302"/>
      <c r="CP178" s="302"/>
      <c r="CQ178" s="302"/>
      <c r="CR178" s="302"/>
      <c r="CS178" s="302"/>
      <c r="CT178" s="302"/>
      <c r="CU178" s="302"/>
      <c r="CV178" s="302"/>
      <c r="CW178" s="302"/>
      <c r="CX178" s="302"/>
      <c r="CY178" s="302"/>
      <c r="CZ178" s="302"/>
    </row>
    <row r="179" spans="1:104" ht="12.75" customHeight="1" x14ac:dyDescent="0.2">
      <c r="A179" s="265"/>
      <c r="B179" s="333"/>
      <c r="C179" s="266"/>
      <c r="D179" s="266"/>
      <c r="E179" s="347"/>
      <c r="F179" s="341" t="s">
        <v>82</v>
      </c>
      <c r="G179" s="1103"/>
      <c r="H179" s="1104"/>
      <c r="K179" s="634"/>
      <c r="L179" s="635"/>
      <c r="M179" s="629"/>
      <c r="N179" s="453">
        <f>B2</f>
        <v>43168</v>
      </c>
      <c r="O179" s="630"/>
      <c r="P179" s="631"/>
      <c r="Q179" s="631"/>
      <c r="R179" s="346"/>
      <c r="S179" s="463"/>
      <c r="U179" s="498"/>
      <c r="V179" s="498"/>
      <c r="W179" s="302"/>
      <c r="X179" s="302"/>
      <c r="Y179" s="302"/>
      <c r="Z179" s="302"/>
      <c r="AA179" s="302"/>
      <c r="AB179" s="302"/>
      <c r="AC179" s="302"/>
      <c r="AD179" s="302"/>
      <c r="AE179" s="302"/>
      <c r="AF179" s="302"/>
      <c r="AG179" s="302"/>
      <c r="AH179" s="302"/>
      <c r="AI179" s="302"/>
      <c r="AJ179" s="302"/>
      <c r="AK179" s="302"/>
      <c r="AL179" s="302"/>
      <c r="AM179" s="302"/>
      <c r="AN179" s="302"/>
      <c r="AO179" s="302"/>
      <c r="AP179" s="302"/>
      <c r="AQ179" s="302"/>
      <c r="AR179" s="302"/>
      <c r="AS179" s="302"/>
      <c r="AT179" s="302"/>
      <c r="AU179" s="302"/>
      <c r="AV179" s="302"/>
      <c r="AW179" s="302"/>
      <c r="AX179" s="302"/>
      <c r="AY179" s="302"/>
      <c r="AZ179" s="302"/>
      <c r="BA179" s="302"/>
      <c r="BB179" s="302"/>
      <c r="BC179" s="302"/>
      <c r="BD179" s="302"/>
      <c r="BE179" s="302"/>
      <c r="BF179" s="302"/>
      <c r="BG179" s="302"/>
      <c r="BH179" s="302"/>
      <c r="BI179" s="302"/>
      <c r="BJ179" s="302"/>
      <c r="BK179" s="302"/>
      <c r="BL179" s="302"/>
      <c r="BM179" s="302"/>
      <c r="BN179" s="302"/>
      <c r="BO179" s="302"/>
      <c r="BP179" s="302"/>
      <c r="BQ179" s="302"/>
      <c r="BR179" s="302"/>
      <c r="BS179" s="302"/>
      <c r="BT179" s="302"/>
      <c r="BU179" s="302"/>
      <c r="BV179" s="302"/>
      <c r="BW179" s="302"/>
      <c r="BX179" s="302"/>
      <c r="BY179" s="302"/>
      <c r="BZ179" s="302"/>
      <c r="CA179" s="302"/>
      <c r="CB179" s="302"/>
      <c r="CC179" s="302"/>
      <c r="CD179" s="302"/>
      <c r="CE179" s="302"/>
      <c r="CF179" s="302"/>
      <c r="CG179" s="302"/>
      <c r="CH179" s="302"/>
      <c r="CI179" s="302"/>
      <c r="CJ179" s="302"/>
      <c r="CK179" s="302"/>
      <c r="CL179" s="302"/>
      <c r="CM179" s="302"/>
      <c r="CN179" s="302"/>
      <c r="CO179" s="302"/>
      <c r="CP179" s="302"/>
      <c r="CQ179" s="302"/>
      <c r="CR179" s="302"/>
      <c r="CS179" s="302"/>
      <c r="CT179" s="302"/>
      <c r="CU179" s="302"/>
      <c r="CV179" s="302"/>
      <c r="CW179" s="302"/>
      <c r="CX179" s="302"/>
      <c r="CY179" s="302"/>
      <c r="CZ179" s="302"/>
    </row>
    <row r="180" spans="1:104" ht="18" customHeight="1" x14ac:dyDescent="0.2">
      <c r="A180" s="333"/>
      <c r="B180" s="350"/>
      <c r="C180" s="333"/>
      <c r="D180" s="333"/>
      <c r="E180" s="351"/>
      <c r="F180" s="341" t="s">
        <v>55</v>
      </c>
      <c r="G180" s="1103"/>
      <c r="H180" s="1104"/>
      <c r="I180" s="357"/>
      <c r="J180" s="357"/>
      <c r="K180" s="636"/>
      <c r="L180" s="624"/>
      <c r="M180" s="624"/>
      <c r="N180" s="618"/>
      <c r="O180" s="637"/>
      <c r="P180" s="638"/>
      <c r="Q180" s="639"/>
      <c r="S180" s="170"/>
      <c r="U180" s="498"/>
      <c r="V180" s="498"/>
      <c r="W180" s="302"/>
      <c r="X180" s="302"/>
      <c r="Y180" s="302"/>
      <c r="Z180" s="302"/>
      <c r="AA180" s="302"/>
      <c r="AB180" s="302"/>
      <c r="AC180" s="302"/>
      <c r="AD180" s="302"/>
      <c r="AE180" s="302"/>
      <c r="AF180" s="302"/>
      <c r="AG180" s="302"/>
      <c r="AH180" s="302"/>
      <c r="AI180" s="302"/>
      <c r="AJ180" s="302"/>
      <c r="AK180" s="302"/>
      <c r="AL180" s="302"/>
      <c r="AM180" s="302"/>
      <c r="AN180" s="302"/>
      <c r="AO180" s="302"/>
      <c r="AP180" s="302"/>
      <c r="AQ180" s="302"/>
      <c r="AR180" s="302"/>
      <c r="AS180" s="302"/>
      <c r="AT180" s="302"/>
      <c r="AU180" s="302"/>
      <c r="AV180" s="302"/>
      <c r="AW180" s="302"/>
      <c r="AX180" s="302"/>
      <c r="AY180" s="302"/>
      <c r="AZ180" s="302"/>
      <c r="BA180" s="302"/>
      <c r="BB180" s="302"/>
      <c r="BC180" s="302"/>
      <c r="BD180" s="302"/>
      <c r="BE180" s="302"/>
      <c r="BF180" s="302"/>
      <c r="BG180" s="302"/>
      <c r="BH180" s="302"/>
      <c r="BI180" s="302"/>
      <c r="BJ180" s="302"/>
      <c r="BK180" s="302"/>
      <c r="BL180" s="302"/>
      <c r="BM180" s="302"/>
      <c r="BN180" s="302"/>
      <c r="BO180" s="302"/>
      <c r="BP180" s="302"/>
      <c r="BQ180" s="302"/>
      <c r="BR180" s="302"/>
      <c r="BS180" s="302"/>
      <c r="BT180" s="302"/>
      <c r="BU180" s="302"/>
      <c r="BV180" s="302"/>
      <c r="BW180" s="302"/>
      <c r="BX180" s="302"/>
      <c r="BY180" s="302"/>
      <c r="BZ180" s="302"/>
      <c r="CA180" s="302"/>
      <c r="CB180" s="302"/>
      <c r="CC180" s="302"/>
      <c r="CD180" s="302"/>
      <c r="CE180" s="302"/>
      <c r="CF180" s="302"/>
      <c r="CG180" s="302"/>
      <c r="CH180" s="302"/>
      <c r="CI180" s="302"/>
      <c r="CJ180" s="302"/>
      <c r="CK180" s="302"/>
      <c r="CL180" s="302"/>
      <c r="CM180" s="302"/>
      <c r="CN180" s="302"/>
      <c r="CO180" s="302"/>
      <c r="CP180" s="302"/>
      <c r="CQ180" s="302"/>
      <c r="CR180" s="302"/>
      <c r="CS180" s="302"/>
      <c r="CT180" s="302"/>
      <c r="CU180" s="302"/>
      <c r="CV180" s="302"/>
      <c r="CW180" s="302"/>
      <c r="CX180" s="302"/>
      <c r="CY180" s="302"/>
      <c r="CZ180" s="302"/>
    </row>
    <row r="181" spans="1:104" ht="12.75" x14ac:dyDescent="0.2">
      <c r="A181" s="178"/>
      <c r="B181" s="178"/>
      <c r="C181" s="178"/>
      <c r="D181" s="178"/>
      <c r="E181" s="178"/>
      <c r="F181" s="341" t="s">
        <v>85</v>
      </c>
      <c r="G181" s="1103">
        <v>0</v>
      </c>
      <c r="H181" s="1104"/>
      <c r="I181" s="357"/>
      <c r="J181" s="357"/>
      <c r="K181" s="640"/>
      <c r="L181" s="624"/>
      <c r="M181" s="624"/>
      <c r="N181" s="636"/>
      <c r="O181" s="637"/>
      <c r="P181" s="637"/>
      <c r="Q181" s="641"/>
      <c r="R181" s="354"/>
      <c r="S181" s="355"/>
      <c r="U181" s="498"/>
      <c r="V181" s="498"/>
      <c r="W181" s="302"/>
      <c r="X181" s="302"/>
      <c r="Y181" s="302"/>
      <c r="Z181" s="302"/>
      <c r="AA181" s="302"/>
      <c r="AB181" s="302"/>
      <c r="AC181" s="302"/>
      <c r="AD181" s="302"/>
      <c r="AE181" s="302"/>
      <c r="AF181" s="302"/>
      <c r="AG181" s="302"/>
      <c r="AH181" s="302"/>
      <c r="AI181" s="302"/>
      <c r="AJ181" s="302"/>
      <c r="AK181" s="302"/>
      <c r="AL181" s="302"/>
      <c r="AM181" s="302"/>
      <c r="AN181" s="302"/>
      <c r="AO181" s="302"/>
      <c r="AP181" s="302"/>
      <c r="AQ181" s="302"/>
      <c r="AR181" s="302"/>
      <c r="AS181" s="302"/>
      <c r="AT181" s="302"/>
      <c r="AU181" s="302"/>
      <c r="AV181" s="302"/>
      <c r="AW181" s="302"/>
      <c r="AX181" s="302"/>
      <c r="AY181" s="302"/>
      <c r="AZ181" s="302"/>
      <c r="BA181" s="302"/>
      <c r="BB181" s="302"/>
      <c r="BC181" s="302"/>
      <c r="BD181" s="302"/>
      <c r="BE181" s="302"/>
      <c r="BF181" s="302"/>
      <c r="BG181" s="302"/>
      <c r="BH181" s="302"/>
      <c r="BI181" s="302"/>
      <c r="BJ181" s="302"/>
      <c r="BK181" s="302"/>
      <c r="BL181" s="302"/>
      <c r="BM181" s="302"/>
      <c r="BN181" s="302"/>
      <c r="BO181" s="302"/>
      <c r="BP181" s="302"/>
      <c r="BQ181" s="302"/>
      <c r="BR181" s="302"/>
      <c r="BS181" s="302"/>
      <c r="BT181" s="302"/>
      <c r="BU181" s="302"/>
      <c r="BV181" s="302"/>
      <c r="BW181" s="302"/>
      <c r="BX181" s="302"/>
      <c r="BY181" s="302"/>
      <c r="BZ181" s="302"/>
      <c r="CA181" s="302"/>
      <c r="CB181" s="302"/>
      <c r="CC181" s="302"/>
      <c r="CD181" s="302"/>
      <c r="CE181" s="302"/>
      <c r="CF181" s="302"/>
      <c r="CG181" s="302"/>
      <c r="CH181" s="302"/>
      <c r="CI181" s="302"/>
      <c r="CJ181" s="302"/>
      <c r="CK181" s="302"/>
      <c r="CL181" s="302"/>
      <c r="CM181" s="302"/>
      <c r="CN181" s="302"/>
      <c r="CO181" s="302"/>
      <c r="CP181" s="302"/>
      <c r="CQ181" s="302"/>
      <c r="CR181" s="302"/>
      <c r="CS181" s="302"/>
      <c r="CT181" s="302"/>
      <c r="CU181" s="302"/>
      <c r="CV181" s="302"/>
      <c r="CW181" s="302"/>
      <c r="CX181" s="302"/>
      <c r="CY181" s="302"/>
      <c r="CZ181" s="302"/>
    </row>
    <row r="182" spans="1:104" ht="12.75" x14ac:dyDescent="0.2">
      <c r="A182" s="178"/>
      <c r="B182" s="178"/>
      <c r="C182" s="178"/>
      <c r="D182" s="178"/>
      <c r="E182" s="178"/>
      <c r="I182" s="357"/>
      <c r="J182" s="357"/>
      <c r="K182" s="640"/>
      <c r="L182" s="624"/>
      <c r="M182" s="624"/>
      <c r="N182" s="636"/>
      <c r="O182" s="637"/>
      <c r="P182" s="637"/>
      <c r="Q182" s="641"/>
      <c r="R182" s="354"/>
      <c r="S182" s="355"/>
      <c r="U182" s="498"/>
      <c r="V182" s="498"/>
      <c r="W182" s="302"/>
      <c r="X182" s="302"/>
      <c r="Y182" s="302"/>
      <c r="Z182" s="302"/>
      <c r="AA182" s="302"/>
      <c r="AB182" s="302"/>
      <c r="AC182" s="302"/>
      <c r="AD182" s="302"/>
      <c r="AE182" s="302"/>
      <c r="AF182" s="302"/>
      <c r="AG182" s="302"/>
      <c r="AH182" s="302"/>
      <c r="AI182" s="302"/>
      <c r="AJ182" s="302"/>
      <c r="AK182" s="302"/>
      <c r="AL182" s="302"/>
      <c r="AM182" s="302"/>
      <c r="AN182" s="302"/>
      <c r="AO182" s="302"/>
      <c r="AP182" s="302"/>
      <c r="AQ182" s="302"/>
      <c r="AR182" s="302"/>
      <c r="AS182" s="302"/>
      <c r="AT182" s="302"/>
      <c r="AU182" s="302"/>
      <c r="AV182" s="302"/>
      <c r="AW182" s="302"/>
      <c r="AX182" s="302"/>
      <c r="AY182" s="302"/>
      <c r="AZ182" s="302"/>
      <c r="BA182" s="302"/>
      <c r="BB182" s="302"/>
      <c r="BC182" s="302"/>
      <c r="BD182" s="302"/>
      <c r="BE182" s="302"/>
      <c r="BF182" s="302"/>
      <c r="BG182" s="302"/>
      <c r="BH182" s="302"/>
      <c r="BI182" s="302"/>
      <c r="BJ182" s="302"/>
      <c r="BK182" s="302"/>
      <c r="BL182" s="302"/>
      <c r="BM182" s="302"/>
      <c r="BN182" s="302"/>
      <c r="BO182" s="302"/>
      <c r="BP182" s="302"/>
      <c r="BQ182" s="302"/>
      <c r="BR182" s="302"/>
      <c r="BS182" s="302"/>
      <c r="BT182" s="302"/>
      <c r="BU182" s="302"/>
      <c r="BV182" s="302"/>
      <c r="BW182" s="302"/>
      <c r="BX182" s="302"/>
      <c r="BY182" s="302"/>
      <c r="BZ182" s="302"/>
      <c r="CA182" s="302"/>
      <c r="CB182" s="302"/>
      <c r="CC182" s="302"/>
      <c r="CD182" s="302"/>
      <c r="CE182" s="302"/>
      <c r="CF182" s="302"/>
      <c r="CG182" s="302"/>
      <c r="CH182" s="302"/>
      <c r="CI182" s="302"/>
      <c r="CJ182" s="302"/>
      <c r="CK182" s="302"/>
      <c r="CL182" s="302"/>
      <c r="CM182" s="302"/>
      <c r="CN182" s="302"/>
      <c r="CO182" s="302"/>
      <c r="CP182" s="302"/>
      <c r="CQ182" s="302"/>
      <c r="CR182" s="302"/>
      <c r="CS182" s="302"/>
      <c r="CT182" s="302"/>
      <c r="CU182" s="302"/>
      <c r="CV182" s="302"/>
      <c r="CW182" s="302"/>
      <c r="CX182" s="302"/>
      <c r="CY182" s="302"/>
      <c r="CZ182" s="302"/>
    </row>
    <row r="183" spans="1:104" ht="12.75" x14ac:dyDescent="0.2">
      <c r="A183" s="178"/>
      <c r="B183" s="178"/>
      <c r="C183" s="178"/>
      <c r="D183" s="178"/>
      <c r="E183" s="178"/>
      <c r="I183" s="357"/>
      <c r="J183" s="357"/>
      <c r="K183" s="640"/>
      <c r="L183" s="624"/>
      <c r="M183" s="624"/>
      <c r="N183" s="636"/>
      <c r="O183" s="637"/>
      <c r="P183" s="637"/>
      <c r="Q183" s="641"/>
      <c r="R183" s="354"/>
      <c r="S183" s="355"/>
      <c r="U183" s="154"/>
      <c r="V183" s="154"/>
    </row>
    <row r="184" spans="1:104" ht="12.75" x14ac:dyDescent="0.2">
      <c r="I184" s="357"/>
      <c r="J184" s="357"/>
      <c r="K184" s="640"/>
      <c r="L184" s="624"/>
      <c r="M184" s="624"/>
      <c r="N184" s="636"/>
      <c r="O184" s="637"/>
      <c r="P184" s="637"/>
      <c r="Q184" s="641"/>
      <c r="R184" s="354"/>
      <c r="S184" s="355"/>
      <c r="U184" s="154"/>
      <c r="V184" s="154"/>
    </row>
    <row r="185" spans="1:104" ht="12.75" x14ac:dyDescent="0.2">
      <c r="I185" s="357"/>
      <c r="J185" s="357"/>
      <c r="K185" s="640"/>
      <c r="L185" s="624"/>
      <c r="M185" s="624"/>
      <c r="N185" s="636"/>
      <c r="O185" s="637"/>
      <c r="P185" s="637"/>
      <c r="Q185" s="641"/>
      <c r="R185" s="354"/>
      <c r="S185" s="355"/>
      <c r="U185" s="154"/>
      <c r="V185" s="154"/>
    </row>
    <row r="186" spans="1:104" ht="12.75" x14ac:dyDescent="0.2">
      <c r="I186" s="357"/>
      <c r="J186" s="357"/>
      <c r="K186" s="640"/>
      <c r="L186" s="624"/>
      <c r="M186" s="624"/>
      <c r="N186" s="636"/>
      <c r="O186" s="637"/>
      <c r="P186" s="637"/>
      <c r="Q186" s="641"/>
      <c r="R186" s="354"/>
      <c r="S186" s="355"/>
      <c r="U186" s="154"/>
      <c r="V186" s="154"/>
    </row>
    <row r="187" spans="1:104" ht="12.75" x14ac:dyDescent="0.2">
      <c r="I187" s="357"/>
      <c r="J187" s="357"/>
      <c r="K187" s="640"/>
      <c r="L187" s="624"/>
      <c r="M187" s="624"/>
      <c r="N187" s="636"/>
      <c r="O187" s="637"/>
      <c r="P187" s="637"/>
      <c r="Q187" s="641"/>
      <c r="R187" s="354"/>
      <c r="S187" s="355"/>
      <c r="U187" s="154"/>
      <c r="V187" s="154"/>
    </row>
    <row r="188" spans="1:104" ht="12.75" x14ac:dyDescent="0.2">
      <c r="I188" s="357"/>
      <c r="J188" s="357"/>
      <c r="K188" s="640"/>
      <c r="L188" s="624"/>
      <c r="M188" s="624"/>
      <c r="N188" s="636"/>
      <c r="O188" s="637"/>
      <c r="P188" s="637"/>
      <c r="Q188" s="641"/>
      <c r="R188" s="354"/>
      <c r="S188" s="355"/>
      <c r="U188" s="154"/>
      <c r="V188" s="154"/>
    </row>
    <row r="189" spans="1:104" ht="12.75" x14ac:dyDescent="0.2">
      <c r="I189" s="357"/>
      <c r="J189" s="357"/>
      <c r="K189" s="640"/>
      <c r="L189" s="624"/>
      <c r="M189" s="624"/>
      <c r="N189" s="636"/>
      <c r="O189" s="637"/>
      <c r="P189" s="637"/>
      <c r="Q189" s="641"/>
      <c r="R189" s="354"/>
      <c r="S189" s="355"/>
      <c r="U189" s="154"/>
      <c r="V189" s="154"/>
    </row>
    <row r="190" spans="1:104" ht="12.75" x14ac:dyDescent="0.2">
      <c r="I190" s="357"/>
      <c r="J190" s="357"/>
      <c r="K190" s="640"/>
      <c r="L190" s="624"/>
      <c r="M190" s="624"/>
      <c r="N190" s="636"/>
      <c r="O190" s="637"/>
      <c r="P190" s="637"/>
      <c r="Q190" s="641"/>
      <c r="R190" s="354"/>
      <c r="S190" s="355"/>
      <c r="U190" s="154"/>
      <c r="V190" s="154"/>
    </row>
    <row r="191" spans="1:104" ht="12.75" x14ac:dyDescent="0.2">
      <c r="I191" s="357"/>
      <c r="J191" s="357"/>
      <c r="K191" s="640"/>
      <c r="L191" s="624"/>
      <c r="M191" s="624"/>
      <c r="N191" s="636"/>
      <c r="O191" s="637"/>
      <c r="P191" s="637"/>
      <c r="Q191" s="641"/>
      <c r="R191" s="354"/>
      <c r="S191" s="355"/>
      <c r="U191" s="154"/>
      <c r="V191" s="154"/>
    </row>
    <row r="192" spans="1:104" ht="12.75" x14ac:dyDescent="0.2">
      <c r="I192" s="357"/>
      <c r="J192" s="357"/>
      <c r="K192" s="640"/>
      <c r="L192" s="624"/>
      <c r="M192" s="624"/>
      <c r="N192" s="636"/>
      <c r="O192" s="637"/>
      <c r="P192" s="637"/>
      <c r="Q192" s="641"/>
      <c r="R192" s="354"/>
      <c r="S192" s="355"/>
      <c r="U192" s="154"/>
      <c r="V192" s="154"/>
    </row>
    <row r="193" spans="9:22" ht="12.75" x14ac:dyDescent="0.2">
      <c r="I193" s="357"/>
      <c r="J193" s="357"/>
      <c r="K193" s="640"/>
      <c r="L193" s="624"/>
      <c r="M193" s="624"/>
      <c r="N193" s="636"/>
      <c r="O193" s="637"/>
      <c r="P193" s="637"/>
      <c r="Q193" s="641"/>
      <c r="R193" s="354"/>
      <c r="S193" s="355"/>
      <c r="U193" s="154"/>
      <c r="V193" s="154"/>
    </row>
    <row r="194" spans="9:22" ht="12.75" x14ac:dyDescent="0.2">
      <c r="I194" s="357"/>
      <c r="J194" s="357"/>
      <c r="K194" s="640"/>
      <c r="L194" s="624"/>
      <c r="M194" s="624"/>
      <c r="N194" s="636"/>
      <c r="O194" s="637"/>
      <c r="P194" s="637"/>
      <c r="Q194" s="641"/>
      <c r="R194" s="354"/>
      <c r="S194" s="355"/>
      <c r="U194" s="154"/>
      <c r="V194" s="154"/>
    </row>
    <row r="195" spans="9:22" ht="12.75" x14ac:dyDescent="0.2">
      <c r="I195" s="357"/>
      <c r="J195" s="357"/>
      <c r="K195" s="640"/>
      <c r="L195" s="624"/>
      <c r="M195" s="624"/>
      <c r="N195" s="636"/>
      <c r="O195" s="637"/>
      <c r="P195" s="637"/>
      <c r="Q195" s="641"/>
      <c r="R195" s="354"/>
      <c r="S195" s="355"/>
      <c r="U195" s="154"/>
      <c r="V195" s="154"/>
    </row>
    <row r="196" spans="9:22" ht="12.75" x14ac:dyDescent="0.2">
      <c r="I196" s="357"/>
      <c r="J196" s="357"/>
      <c r="K196" s="640"/>
      <c r="L196" s="624"/>
      <c r="M196" s="624"/>
      <c r="N196" s="636"/>
      <c r="O196" s="637"/>
      <c r="P196" s="637"/>
      <c r="Q196" s="641"/>
      <c r="R196" s="354"/>
      <c r="S196" s="355"/>
      <c r="U196" s="154"/>
      <c r="V196" s="154"/>
    </row>
    <row r="197" spans="9:22" ht="12.75" x14ac:dyDescent="0.2">
      <c r="I197" s="357"/>
      <c r="J197" s="357"/>
      <c r="K197" s="640"/>
      <c r="L197" s="624"/>
      <c r="M197" s="624"/>
      <c r="N197" s="636"/>
      <c r="O197" s="637"/>
      <c r="P197" s="637"/>
      <c r="Q197" s="641"/>
      <c r="R197" s="354"/>
      <c r="S197" s="355"/>
      <c r="U197" s="154"/>
      <c r="V197" s="154"/>
    </row>
    <row r="198" spans="9:22" ht="12.75" x14ac:dyDescent="0.2">
      <c r="I198" s="357"/>
      <c r="J198" s="357"/>
      <c r="K198" s="640"/>
      <c r="L198" s="624"/>
      <c r="M198" s="624"/>
      <c r="N198" s="636"/>
      <c r="O198" s="637"/>
      <c r="P198" s="637"/>
      <c r="Q198" s="641"/>
      <c r="R198" s="354"/>
      <c r="S198" s="355"/>
      <c r="U198" s="154"/>
      <c r="V198" s="154"/>
    </row>
    <row r="199" spans="9:22" ht="12.75" x14ac:dyDescent="0.2">
      <c r="I199" s="357"/>
      <c r="J199" s="357"/>
      <c r="K199" s="640"/>
      <c r="L199" s="624"/>
      <c r="M199" s="624"/>
      <c r="N199" s="636"/>
      <c r="O199" s="637"/>
      <c r="P199" s="637"/>
      <c r="Q199" s="641"/>
      <c r="R199" s="354"/>
      <c r="S199" s="355"/>
      <c r="U199" s="154"/>
      <c r="V199" s="154"/>
    </row>
    <row r="200" spans="9:22" ht="12.75" x14ac:dyDescent="0.2">
      <c r="I200" s="357"/>
      <c r="J200" s="357"/>
      <c r="K200" s="640"/>
      <c r="L200" s="624"/>
      <c r="M200" s="624"/>
      <c r="N200" s="636"/>
      <c r="O200" s="637"/>
      <c r="P200" s="637"/>
      <c r="Q200" s="641"/>
      <c r="R200" s="354"/>
      <c r="S200" s="355"/>
      <c r="U200" s="154"/>
      <c r="V200" s="154"/>
    </row>
    <row r="201" spans="9:22" ht="12.75" x14ac:dyDescent="0.2">
      <c r="I201" s="357"/>
      <c r="J201" s="357"/>
      <c r="K201" s="640"/>
      <c r="L201" s="624"/>
      <c r="M201" s="624"/>
      <c r="N201" s="636"/>
      <c r="O201" s="637"/>
      <c r="P201" s="637"/>
      <c r="Q201" s="641"/>
      <c r="R201" s="354"/>
      <c r="S201" s="355"/>
      <c r="U201" s="154"/>
      <c r="V201" s="154"/>
    </row>
    <row r="202" spans="9:22" ht="12.75" x14ac:dyDescent="0.2">
      <c r="I202" s="357"/>
      <c r="J202" s="357"/>
      <c r="K202" s="640"/>
      <c r="L202" s="624"/>
      <c r="M202" s="624"/>
      <c r="N202" s="636"/>
      <c r="O202" s="637"/>
      <c r="P202" s="637"/>
      <c r="Q202" s="641"/>
      <c r="R202" s="354"/>
      <c r="S202" s="355"/>
      <c r="U202" s="154"/>
      <c r="V202" s="154"/>
    </row>
    <row r="203" spans="9:22" ht="12.75" x14ac:dyDescent="0.2">
      <c r="I203" s="357"/>
      <c r="J203" s="357"/>
      <c r="K203" s="640"/>
      <c r="L203" s="624"/>
      <c r="M203" s="624"/>
      <c r="N203" s="636"/>
      <c r="O203" s="637"/>
      <c r="P203" s="637"/>
      <c r="Q203" s="641"/>
      <c r="R203" s="354"/>
      <c r="S203" s="355"/>
      <c r="U203" s="154"/>
      <c r="V203" s="154"/>
    </row>
    <row r="204" spans="9:22" ht="12.75" x14ac:dyDescent="0.2">
      <c r="I204" s="357"/>
      <c r="J204" s="357"/>
      <c r="K204" s="640"/>
      <c r="L204" s="624"/>
      <c r="M204" s="624"/>
      <c r="N204" s="636"/>
      <c r="O204" s="637"/>
      <c r="P204" s="637"/>
      <c r="Q204" s="641"/>
      <c r="R204" s="354"/>
      <c r="S204" s="355"/>
      <c r="U204" s="154"/>
      <c r="V204" s="154"/>
    </row>
    <row r="205" spans="9:22" ht="12.75" x14ac:dyDescent="0.2">
      <c r="I205" s="357"/>
      <c r="J205" s="357"/>
      <c r="K205" s="640"/>
      <c r="L205" s="624"/>
      <c r="M205" s="624"/>
      <c r="N205" s="636"/>
      <c r="O205" s="637"/>
      <c r="P205" s="637"/>
      <c r="Q205" s="641"/>
      <c r="R205" s="354"/>
      <c r="S205" s="355"/>
      <c r="U205" s="154"/>
      <c r="V205" s="154"/>
    </row>
    <row r="206" spans="9:22" ht="12.75" x14ac:dyDescent="0.2">
      <c r="I206" s="357"/>
      <c r="J206" s="357"/>
      <c r="K206" s="640"/>
      <c r="L206" s="624"/>
      <c r="M206" s="624"/>
      <c r="N206" s="636"/>
      <c r="O206" s="637"/>
      <c r="P206" s="637"/>
      <c r="Q206" s="641"/>
      <c r="R206" s="354"/>
      <c r="S206" s="355"/>
      <c r="U206" s="154"/>
      <c r="V206" s="154"/>
    </row>
    <row r="207" spans="9:22" ht="12.75" x14ac:dyDescent="0.2">
      <c r="I207" s="357"/>
      <c r="J207" s="357"/>
      <c r="K207" s="640"/>
      <c r="L207" s="624"/>
      <c r="M207" s="624"/>
      <c r="N207" s="636"/>
      <c r="O207" s="637"/>
      <c r="P207" s="637"/>
      <c r="Q207" s="641"/>
      <c r="R207" s="354"/>
      <c r="S207" s="355"/>
      <c r="U207" s="154"/>
      <c r="V207" s="154"/>
    </row>
    <row r="208" spans="9:22" ht="12.75" x14ac:dyDescent="0.2">
      <c r="I208" s="357"/>
      <c r="J208" s="357"/>
      <c r="K208" s="640"/>
      <c r="L208" s="624"/>
      <c r="M208" s="624"/>
      <c r="N208" s="636"/>
      <c r="O208" s="637"/>
      <c r="P208" s="637"/>
      <c r="Q208" s="641"/>
      <c r="R208" s="354"/>
      <c r="S208" s="355"/>
      <c r="U208" s="154"/>
      <c r="V208" s="154"/>
    </row>
    <row r="209" spans="9:22" ht="12.75" x14ac:dyDescent="0.2">
      <c r="I209" s="357"/>
      <c r="J209" s="357"/>
      <c r="K209" s="640"/>
      <c r="L209" s="624"/>
      <c r="M209" s="624"/>
      <c r="N209" s="636"/>
      <c r="O209" s="637"/>
      <c r="P209" s="637"/>
      <c r="Q209" s="641"/>
      <c r="R209" s="354"/>
      <c r="S209" s="355"/>
      <c r="U209" s="154"/>
      <c r="V209" s="154"/>
    </row>
    <row r="210" spans="9:22" ht="12.75" x14ac:dyDescent="0.2">
      <c r="I210" s="357"/>
      <c r="J210" s="357"/>
      <c r="K210" s="640"/>
      <c r="L210" s="624"/>
      <c r="M210" s="624"/>
      <c r="N210" s="636"/>
      <c r="O210" s="637"/>
      <c r="P210" s="637"/>
      <c r="Q210" s="641"/>
      <c r="R210" s="354"/>
      <c r="S210" s="355"/>
      <c r="U210" s="154"/>
      <c r="V210" s="154"/>
    </row>
    <row r="211" spans="9:22" ht="12.75" x14ac:dyDescent="0.2">
      <c r="I211" s="357"/>
      <c r="J211" s="357"/>
      <c r="K211" s="640"/>
      <c r="L211" s="624"/>
      <c r="M211" s="624"/>
      <c r="N211" s="636"/>
      <c r="O211" s="637"/>
      <c r="P211" s="637"/>
      <c r="Q211" s="641"/>
      <c r="R211" s="354"/>
      <c r="S211" s="355"/>
      <c r="U211" s="154"/>
      <c r="V211" s="154"/>
    </row>
    <row r="212" spans="9:22" ht="12.75" x14ac:dyDescent="0.2">
      <c r="I212" s="357"/>
      <c r="J212" s="357"/>
      <c r="K212" s="640"/>
      <c r="L212" s="624"/>
      <c r="M212" s="624"/>
      <c r="N212" s="636"/>
      <c r="O212" s="637"/>
      <c r="P212" s="637"/>
      <c r="Q212" s="641"/>
      <c r="R212" s="354"/>
      <c r="S212" s="355"/>
      <c r="U212" s="154"/>
      <c r="V212" s="154"/>
    </row>
    <row r="213" spans="9:22" ht="12.75" x14ac:dyDescent="0.2">
      <c r="I213" s="357"/>
      <c r="J213" s="357"/>
      <c r="K213" s="640"/>
      <c r="L213" s="624"/>
      <c r="M213" s="624"/>
      <c r="N213" s="636"/>
      <c r="O213" s="637"/>
      <c r="P213" s="637"/>
      <c r="Q213" s="641"/>
      <c r="R213" s="354"/>
      <c r="S213" s="355"/>
      <c r="U213" s="154"/>
      <c r="V213" s="154"/>
    </row>
    <row r="214" spans="9:22" ht="12.75" x14ac:dyDescent="0.2">
      <c r="I214" s="357"/>
      <c r="J214" s="357"/>
      <c r="K214" s="640"/>
      <c r="L214" s="624"/>
      <c r="M214" s="624"/>
      <c r="N214" s="636"/>
      <c r="O214" s="637"/>
      <c r="P214" s="637"/>
      <c r="Q214" s="641"/>
      <c r="R214" s="354"/>
      <c r="S214" s="355"/>
      <c r="U214" s="154"/>
      <c r="V214" s="154"/>
    </row>
    <row r="215" spans="9:22" ht="12.75" x14ac:dyDescent="0.2">
      <c r="I215" s="357"/>
      <c r="J215" s="357"/>
      <c r="K215" s="640"/>
      <c r="L215" s="624"/>
      <c r="M215" s="624"/>
      <c r="N215" s="636"/>
      <c r="O215" s="637"/>
      <c r="P215" s="637"/>
      <c r="Q215" s="641"/>
      <c r="R215" s="354"/>
      <c r="S215" s="355"/>
      <c r="U215" s="154"/>
      <c r="V215" s="154"/>
    </row>
    <row r="216" spans="9:22" ht="12.75" x14ac:dyDescent="0.2">
      <c r="I216" s="357"/>
      <c r="J216" s="357"/>
      <c r="K216" s="640"/>
      <c r="L216" s="624"/>
      <c r="M216" s="624"/>
      <c r="N216" s="636"/>
      <c r="O216" s="637"/>
      <c r="P216" s="637"/>
      <c r="Q216" s="641"/>
      <c r="R216" s="354"/>
      <c r="S216" s="355"/>
      <c r="U216" s="154"/>
      <c r="V216" s="154"/>
    </row>
    <row r="217" spans="9:22" ht="12.75" x14ac:dyDescent="0.2">
      <c r="I217" s="357"/>
      <c r="J217" s="357"/>
      <c r="K217" s="640"/>
      <c r="L217" s="624"/>
      <c r="M217" s="624"/>
      <c r="N217" s="636"/>
      <c r="O217" s="637"/>
      <c r="P217" s="637"/>
      <c r="Q217" s="641"/>
      <c r="R217" s="354"/>
      <c r="S217" s="355"/>
      <c r="U217" s="154"/>
      <c r="V217" s="154"/>
    </row>
    <row r="218" spans="9:22" ht="12.75" x14ac:dyDescent="0.2">
      <c r="I218" s="357"/>
      <c r="J218" s="357"/>
      <c r="K218" s="640"/>
      <c r="L218" s="624"/>
      <c r="M218" s="624"/>
      <c r="N218" s="636"/>
      <c r="O218" s="637"/>
      <c r="P218" s="637"/>
      <c r="Q218" s="641"/>
      <c r="R218" s="354"/>
      <c r="S218" s="355"/>
      <c r="U218" s="154"/>
      <c r="V218" s="154"/>
    </row>
    <row r="219" spans="9:22" ht="12.75" x14ac:dyDescent="0.2">
      <c r="I219" s="357"/>
      <c r="J219" s="357"/>
      <c r="K219" s="640"/>
      <c r="L219" s="624"/>
      <c r="M219" s="624"/>
      <c r="N219" s="636"/>
      <c r="O219" s="637"/>
      <c r="P219" s="637"/>
      <c r="Q219" s="641"/>
      <c r="R219" s="354"/>
      <c r="S219" s="355"/>
      <c r="U219" s="154"/>
      <c r="V219" s="154"/>
    </row>
    <row r="220" spans="9:22" ht="12.75" x14ac:dyDescent="0.2">
      <c r="I220" s="357"/>
      <c r="J220" s="357"/>
      <c r="K220" s="640"/>
      <c r="L220" s="624"/>
      <c r="M220" s="624"/>
      <c r="N220" s="636"/>
      <c r="O220" s="637"/>
      <c r="P220" s="637"/>
      <c r="Q220" s="641"/>
      <c r="R220" s="354"/>
      <c r="S220" s="355"/>
      <c r="U220" s="154"/>
      <c r="V220" s="154"/>
    </row>
    <row r="221" spans="9:22" ht="12.75" x14ac:dyDescent="0.2">
      <c r="I221" s="357"/>
      <c r="J221" s="357"/>
      <c r="K221" s="640"/>
      <c r="L221" s="624"/>
      <c r="M221" s="624"/>
      <c r="N221" s="636"/>
      <c r="O221" s="637"/>
      <c r="P221" s="637"/>
      <c r="Q221" s="641"/>
      <c r="R221" s="354"/>
      <c r="S221" s="355"/>
      <c r="U221" s="154"/>
      <c r="V221" s="154"/>
    </row>
    <row r="222" spans="9:22" ht="12.75" x14ac:dyDescent="0.2">
      <c r="I222" s="357"/>
      <c r="J222" s="357"/>
      <c r="K222" s="640"/>
      <c r="L222" s="624"/>
      <c r="M222" s="624"/>
      <c r="N222" s="636"/>
      <c r="O222" s="637"/>
      <c r="P222" s="637"/>
      <c r="Q222" s="641"/>
      <c r="R222" s="354"/>
      <c r="S222" s="355"/>
      <c r="U222" s="154"/>
      <c r="V222" s="154"/>
    </row>
    <row r="223" spans="9:22" ht="12.75" x14ac:dyDescent="0.2">
      <c r="I223" s="357"/>
      <c r="J223" s="357"/>
      <c r="K223" s="640"/>
      <c r="L223" s="624"/>
      <c r="M223" s="624"/>
      <c r="N223" s="636"/>
      <c r="O223" s="637"/>
      <c r="P223" s="637"/>
      <c r="Q223" s="641"/>
      <c r="R223" s="354"/>
      <c r="S223" s="355"/>
      <c r="U223" s="154"/>
      <c r="V223" s="154"/>
    </row>
    <row r="224" spans="9:22" ht="12.75" x14ac:dyDescent="0.2">
      <c r="I224" s="357"/>
      <c r="J224" s="357"/>
      <c r="K224" s="640"/>
      <c r="L224" s="624"/>
      <c r="M224" s="624"/>
      <c r="N224" s="636"/>
      <c r="O224" s="637"/>
      <c r="P224" s="637"/>
      <c r="Q224" s="641"/>
      <c r="R224" s="354"/>
      <c r="S224" s="355"/>
      <c r="U224" s="154"/>
      <c r="V224" s="154"/>
    </row>
    <row r="225" spans="9:22" ht="12.75" x14ac:dyDescent="0.2">
      <c r="I225" s="357"/>
      <c r="J225" s="357"/>
      <c r="K225" s="640"/>
      <c r="L225" s="624"/>
      <c r="M225" s="624"/>
      <c r="N225" s="636"/>
      <c r="O225" s="637"/>
      <c r="P225" s="637"/>
      <c r="Q225" s="641"/>
      <c r="R225" s="354"/>
      <c r="S225" s="355"/>
      <c r="U225" s="154"/>
      <c r="V225" s="154"/>
    </row>
    <row r="226" spans="9:22" ht="12.75" x14ac:dyDescent="0.2">
      <c r="I226" s="357"/>
      <c r="J226" s="357"/>
      <c r="K226" s="640"/>
      <c r="L226" s="624"/>
      <c r="M226" s="624"/>
      <c r="N226" s="636"/>
      <c r="O226" s="637"/>
      <c r="P226" s="637"/>
      <c r="Q226" s="641"/>
      <c r="R226" s="354"/>
      <c r="S226" s="355"/>
      <c r="U226" s="154"/>
      <c r="V226" s="154"/>
    </row>
    <row r="227" spans="9:22" ht="12.75" x14ac:dyDescent="0.2">
      <c r="I227" s="357"/>
      <c r="J227" s="357"/>
      <c r="K227" s="640"/>
      <c r="L227" s="624"/>
      <c r="M227" s="624"/>
      <c r="N227" s="636"/>
      <c r="O227" s="637"/>
      <c r="P227" s="637"/>
      <c r="Q227" s="641"/>
      <c r="R227" s="354"/>
      <c r="S227" s="355"/>
      <c r="U227" s="154"/>
      <c r="V227" s="154"/>
    </row>
    <row r="228" spans="9:22" ht="12.75" x14ac:dyDescent="0.2">
      <c r="I228" s="357"/>
      <c r="J228" s="357"/>
      <c r="K228" s="640"/>
      <c r="L228" s="624"/>
      <c r="M228" s="624"/>
      <c r="N228" s="636"/>
      <c r="O228" s="637"/>
      <c r="P228" s="637"/>
      <c r="Q228" s="641"/>
      <c r="R228" s="354"/>
      <c r="S228" s="355"/>
      <c r="U228" s="154"/>
      <c r="V228" s="154"/>
    </row>
    <row r="229" spans="9:22" ht="12.75" x14ac:dyDescent="0.2">
      <c r="I229" s="357"/>
      <c r="J229" s="357"/>
      <c r="K229" s="640"/>
      <c r="L229" s="624"/>
      <c r="M229" s="624"/>
      <c r="N229" s="636"/>
      <c r="O229" s="637"/>
      <c r="P229" s="637"/>
      <c r="Q229" s="641"/>
      <c r="R229" s="354"/>
      <c r="S229" s="355"/>
      <c r="U229" s="154"/>
      <c r="V229" s="154"/>
    </row>
    <row r="230" spans="9:22" ht="12.75" x14ac:dyDescent="0.2">
      <c r="I230" s="357"/>
      <c r="J230" s="357"/>
      <c r="K230" s="640"/>
      <c r="L230" s="624"/>
      <c r="M230" s="624"/>
      <c r="N230" s="636"/>
      <c r="O230" s="637"/>
      <c r="P230" s="637"/>
      <c r="Q230" s="641"/>
      <c r="R230" s="354"/>
      <c r="S230" s="355"/>
      <c r="U230" s="154"/>
      <c r="V230" s="154"/>
    </row>
    <row r="231" spans="9:22" ht="12.75" x14ac:dyDescent="0.2">
      <c r="I231" s="357"/>
      <c r="J231" s="357"/>
      <c r="K231" s="640"/>
      <c r="L231" s="624"/>
      <c r="M231" s="624"/>
      <c r="N231" s="636"/>
      <c r="O231" s="637"/>
      <c r="P231" s="637"/>
      <c r="Q231" s="641"/>
      <c r="R231" s="354"/>
      <c r="S231" s="355"/>
      <c r="U231" s="154"/>
      <c r="V231" s="154"/>
    </row>
    <row r="232" spans="9:22" ht="12.75" x14ac:dyDescent="0.2">
      <c r="I232" s="357"/>
      <c r="J232" s="357"/>
      <c r="K232" s="640"/>
      <c r="L232" s="624"/>
      <c r="M232" s="624"/>
      <c r="N232" s="636"/>
      <c r="O232" s="637"/>
      <c r="P232" s="637"/>
      <c r="Q232" s="641"/>
      <c r="R232" s="354"/>
      <c r="S232" s="355"/>
      <c r="U232" s="154"/>
      <c r="V232" s="154"/>
    </row>
    <row r="233" spans="9:22" ht="12.75" x14ac:dyDescent="0.2">
      <c r="I233" s="357"/>
      <c r="J233" s="357"/>
      <c r="K233" s="640"/>
      <c r="L233" s="624"/>
      <c r="M233" s="624"/>
      <c r="N233" s="636"/>
      <c r="O233" s="637"/>
      <c r="P233" s="637"/>
      <c r="Q233" s="641"/>
      <c r="R233" s="354"/>
      <c r="S233" s="355"/>
      <c r="U233" s="154"/>
      <c r="V233" s="154"/>
    </row>
    <row r="234" spans="9:22" ht="12.75" x14ac:dyDescent="0.2">
      <c r="I234" s="357"/>
      <c r="J234" s="357"/>
      <c r="K234" s="640"/>
      <c r="L234" s="624"/>
      <c r="M234" s="624"/>
      <c r="N234" s="636"/>
      <c r="O234" s="637"/>
      <c r="P234" s="637"/>
      <c r="Q234" s="641"/>
      <c r="R234" s="354"/>
      <c r="S234" s="355"/>
      <c r="U234" s="154"/>
      <c r="V234" s="154"/>
    </row>
    <row r="235" spans="9:22" ht="12.75" x14ac:dyDescent="0.2">
      <c r="I235" s="357"/>
      <c r="J235" s="357"/>
      <c r="K235" s="640"/>
      <c r="L235" s="624"/>
      <c r="M235" s="624"/>
      <c r="N235" s="636"/>
      <c r="O235" s="637"/>
      <c r="P235" s="637"/>
      <c r="Q235" s="641"/>
      <c r="R235" s="354"/>
      <c r="S235" s="355"/>
      <c r="U235" s="154"/>
      <c r="V235" s="154"/>
    </row>
    <row r="236" spans="9:22" ht="12.75" x14ac:dyDescent="0.2">
      <c r="I236" s="357"/>
      <c r="J236" s="357"/>
      <c r="K236" s="640"/>
      <c r="L236" s="624"/>
      <c r="M236" s="624"/>
      <c r="N236" s="636"/>
      <c r="O236" s="637"/>
      <c r="P236" s="637"/>
      <c r="Q236" s="641"/>
      <c r="R236" s="354"/>
      <c r="S236" s="355"/>
      <c r="U236" s="154"/>
      <c r="V236" s="154"/>
    </row>
    <row r="237" spans="9:22" ht="12.75" x14ac:dyDescent="0.2">
      <c r="I237" s="357"/>
      <c r="J237" s="357"/>
      <c r="K237" s="640"/>
      <c r="L237" s="624"/>
      <c r="M237" s="624"/>
      <c r="N237" s="636"/>
      <c r="O237" s="637"/>
      <c r="P237" s="637"/>
      <c r="Q237" s="641"/>
      <c r="R237" s="354"/>
      <c r="S237" s="355"/>
      <c r="U237" s="154"/>
      <c r="V237" s="154"/>
    </row>
    <row r="238" spans="9:22" ht="12.75" x14ac:dyDescent="0.2">
      <c r="I238" s="357"/>
      <c r="J238" s="357"/>
      <c r="K238" s="640"/>
      <c r="L238" s="624"/>
      <c r="M238" s="624"/>
      <c r="N238" s="636"/>
      <c r="O238" s="637"/>
      <c r="P238" s="637"/>
      <c r="Q238" s="641"/>
      <c r="R238" s="354"/>
      <c r="S238" s="355"/>
      <c r="U238" s="154"/>
      <c r="V238" s="154"/>
    </row>
    <row r="239" spans="9:22" ht="12.75" x14ac:dyDescent="0.2">
      <c r="I239" s="357"/>
      <c r="J239" s="357"/>
      <c r="K239" s="640"/>
      <c r="L239" s="624"/>
      <c r="M239" s="624"/>
      <c r="N239" s="636"/>
      <c r="O239" s="637"/>
      <c r="P239" s="637"/>
      <c r="Q239" s="641"/>
      <c r="R239" s="354"/>
      <c r="S239" s="355"/>
      <c r="U239" s="154"/>
      <c r="V239" s="154"/>
    </row>
    <row r="240" spans="9:22" ht="12.75" x14ac:dyDescent="0.2">
      <c r="I240" s="357"/>
      <c r="J240" s="357"/>
      <c r="K240" s="640"/>
      <c r="L240" s="624"/>
      <c r="M240" s="624"/>
      <c r="N240" s="636"/>
      <c r="O240" s="637"/>
      <c r="P240" s="637"/>
      <c r="Q240" s="641"/>
      <c r="R240" s="354"/>
      <c r="S240" s="355"/>
      <c r="U240" s="154"/>
      <c r="V240" s="154"/>
    </row>
    <row r="241" spans="9:22" ht="12.75" x14ac:dyDescent="0.2">
      <c r="I241" s="357"/>
      <c r="J241" s="357"/>
      <c r="K241" s="640"/>
      <c r="L241" s="624"/>
      <c r="M241" s="624"/>
      <c r="N241" s="636"/>
      <c r="O241" s="637"/>
      <c r="P241" s="637"/>
      <c r="Q241" s="641"/>
      <c r="R241" s="354"/>
      <c r="S241" s="355"/>
      <c r="U241" s="154"/>
      <c r="V241" s="154"/>
    </row>
    <row r="242" spans="9:22" ht="12.75" x14ac:dyDescent="0.2">
      <c r="I242" s="357"/>
      <c r="J242" s="357"/>
      <c r="K242" s="640"/>
      <c r="L242" s="624"/>
      <c r="M242" s="624"/>
      <c r="N242" s="636"/>
      <c r="O242" s="637"/>
      <c r="P242" s="637"/>
      <c r="Q242" s="641"/>
      <c r="R242" s="354"/>
      <c r="S242" s="355"/>
      <c r="U242" s="154"/>
      <c r="V242" s="154"/>
    </row>
    <row r="243" spans="9:22" ht="12.75" x14ac:dyDescent="0.2">
      <c r="I243" s="357"/>
      <c r="J243" s="357"/>
      <c r="K243" s="640"/>
      <c r="L243" s="624"/>
      <c r="M243" s="624"/>
      <c r="N243" s="636"/>
      <c r="O243" s="637"/>
      <c r="P243" s="637"/>
      <c r="Q243" s="641"/>
      <c r="R243" s="354"/>
      <c r="S243" s="355"/>
      <c r="U243" s="154"/>
      <c r="V243" s="154"/>
    </row>
    <row r="244" spans="9:22" ht="12.75" x14ac:dyDescent="0.2">
      <c r="I244" s="357"/>
      <c r="J244" s="357"/>
      <c r="K244" s="357"/>
      <c r="Q244" s="354"/>
      <c r="R244" s="354"/>
      <c r="S244" s="355"/>
      <c r="U244" s="154"/>
      <c r="V244" s="154"/>
    </row>
    <row r="245" spans="9:22" ht="12.75" x14ac:dyDescent="0.2">
      <c r="I245" s="357"/>
      <c r="J245" s="357"/>
      <c r="K245" s="357"/>
      <c r="Q245" s="354"/>
      <c r="R245" s="354"/>
      <c r="S245" s="355"/>
      <c r="U245" s="154"/>
      <c r="V245" s="154"/>
    </row>
    <row r="246" spans="9:22" ht="12.75" x14ac:dyDescent="0.2">
      <c r="I246" s="357"/>
      <c r="J246" s="357"/>
      <c r="K246" s="357"/>
      <c r="Q246" s="354"/>
      <c r="R246" s="354"/>
      <c r="S246" s="355"/>
      <c r="U246" s="154"/>
      <c r="V246" s="154"/>
    </row>
    <row r="247" spans="9:22" ht="12.75" x14ac:dyDescent="0.2">
      <c r="I247" s="357"/>
      <c r="J247" s="357"/>
      <c r="K247" s="357"/>
      <c r="Q247" s="354"/>
      <c r="R247" s="354"/>
      <c r="S247" s="355"/>
      <c r="U247" s="154"/>
      <c r="V247" s="154"/>
    </row>
    <row r="248" spans="9:22" ht="12.75" x14ac:dyDescent="0.2">
      <c r="I248" s="357"/>
      <c r="J248" s="357"/>
      <c r="K248" s="357"/>
      <c r="Q248" s="354"/>
      <c r="R248" s="354"/>
      <c r="S248" s="355"/>
      <c r="U248" s="154"/>
      <c r="V248" s="154"/>
    </row>
    <row r="249" spans="9:22" ht="12.75" x14ac:dyDescent="0.2">
      <c r="I249" s="357"/>
      <c r="J249" s="357"/>
      <c r="K249" s="357"/>
      <c r="Q249" s="354"/>
      <c r="R249" s="354"/>
      <c r="S249" s="355"/>
      <c r="U249" s="154"/>
      <c r="V249" s="154"/>
    </row>
    <row r="250" spans="9:22" ht="12.75" x14ac:dyDescent="0.2">
      <c r="I250" s="357"/>
      <c r="J250" s="357"/>
      <c r="K250" s="357"/>
      <c r="Q250" s="354"/>
      <c r="R250" s="354"/>
      <c r="S250" s="355"/>
      <c r="U250" s="154"/>
      <c r="V250" s="154"/>
    </row>
    <row r="251" spans="9:22" ht="12.75" x14ac:dyDescent="0.2">
      <c r="I251" s="357"/>
      <c r="J251" s="357"/>
      <c r="K251" s="357"/>
      <c r="Q251" s="354"/>
      <c r="R251" s="354"/>
      <c r="S251" s="355"/>
      <c r="U251" s="154"/>
      <c r="V251" s="154"/>
    </row>
    <row r="252" spans="9:22" ht="12.75" x14ac:dyDescent="0.2">
      <c r="I252" s="357"/>
      <c r="J252" s="357"/>
      <c r="K252" s="357"/>
      <c r="Q252" s="354"/>
      <c r="R252" s="354"/>
      <c r="S252" s="355"/>
      <c r="U252" s="154"/>
      <c r="V252" s="154"/>
    </row>
    <row r="253" spans="9:22" ht="12.75" x14ac:dyDescent="0.2">
      <c r="I253" s="357"/>
      <c r="J253" s="357"/>
      <c r="K253" s="357"/>
      <c r="Q253" s="354"/>
      <c r="R253" s="354"/>
      <c r="S253" s="355"/>
      <c r="U253" s="154"/>
      <c r="V253" s="154"/>
    </row>
    <row r="254" spans="9:22" ht="12.75" x14ac:dyDescent="0.2">
      <c r="I254" s="357"/>
      <c r="J254" s="357"/>
      <c r="K254" s="357"/>
      <c r="Q254" s="354"/>
      <c r="R254" s="354"/>
      <c r="S254" s="355"/>
      <c r="U254" s="154"/>
      <c r="V254" s="154"/>
    </row>
    <row r="255" spans="9:22" ht="12.75" x14ac:dyDescent="0.2">
      <c r="I255" s="357"/>
      <c r="J255" s="357"/>
      <c r="K255" s="357"/>
      <c r="Q255" s="354"/>
      <c r="R255" s="354"/>
      <c r="S255" s="355"/>
      <c r="U255" s="154"/>
      <c r="V255" s="154"/>
    </row>
    <row r="256" spans="9:22" ht="12.75" x14ac:dyDescent="0.2">
      <c r="I256" s="357"/>
      <c r="J256" s="357"/>
      <c r="K256" s="357"/>
      <c r="Q256" s="354"/>
      <c r="R256" s="354"/>
      <c r="S256" s="355"/>
      <c r="U256" s="154"/>
      <c r="V256" s="154"/>
    </row>
    <row r="257" spans="9:22" ht="12.75" x14ac:dyDescent="0.2">
      <c r="I257" s="357"/>
      <c r="J257" s="357"/>
      <c r="K257" s="357"/>
      <c r="Q257" s="354"/>
      <c r="R257" s="354"/>
      <c r="S257" s="355"/>
      <c r="U257" s="154"/>
      <c r="V257" s="154"/>
    </row>
    <row r="258" spans="9:22" ht="12.75" x14ac:dyDescent="0.2">
      <c r="I258" s="357"/>
      <c r="J258" s="357"/>
      <c r="K258" s="357"/>
      <c r="Q258" s="354"/>
      <c r="R258" s="354"/>
      <c r="S258" s="355"/>
      <c r="U258" s="154"/>
      <c r="V258" s="154"/>
    </row>
    <row r="259" spans="9:22" ht="12.75" x14ac:dyDescent="0.2">
      <c r="I259" s="357"/>
      <c r="J259" s="357"/>
      <c r="K259" s="357"/>
      <c r="Q259" s="354"/>
      <c r="R259" s="354"/>
      <c r="S259" s="355"/>
      <c r="U259" s="154"/>
      <c r="V259" s="154"/>
    </row>
    <row r="260" spans="9:22" ht="12.75" x14ac:dyDescent="0.2">
      <c r="I260" s="357"/>
      <c r="J260" s="357"/>
      <c r="K260" s="357"/>
      <c r="Q260" s="354"/>
      <c r="R260" s="354"/>
      <c r="S260" s="355"/>
      <c r="U260" s="154"/>
      <c r="V260" s="154"/>
    </row>
    <row r="261" spans="9:22" ht="12.75" x14ac:dyDescent="0.2">
      <c r="I261" s="357"/>
      <c r="J261" s="357"/>
      <c r="K261" s="357"/>
      <c r="Q261" s="354"/>
      <c r="R261" s="354"/>
      <c r="S261" s="355"/>
      <c r="U261" s="154"/>
      <c r="V261" s="154"/>
    </row>
    <row r="262" spans="9:22" ht="12.75" x14ac:dyDescent="0.2">
      <c r="I262" s="357"/>
      <c r="J262" s="357"/>
      <c r="K262" s="357"/>
      <c r="Q262" s="354"/>
      <c r="R262" s="354"/>
      <c r="S262" s="355"/>
      <c r="U262" s="154"/>
      <c r="V262" s="154"/>
    </row>
    <row r="263" spans="9:22" ht="12.75" x14ac:dyDescent="0.2">
      <c r="I263" s="357"/>
      <c r="J263" s="357"/>
      <c r="K263" s="357"/>
      <c r="Q263" s="354"/>
      <c r="R263" s="354"/>
      <c r="S263" s="355"/>
      <c r="U263" s="154"/>
      <c r="V263" s="154"/>
    </row>
    <row r="264" spans="9:22" ht="12.75" x14ac:dyDescent="0.2">
      <c r="I264" s="357"/>
      <c r="J264" s="357"/>
      <c r="K264" s="357"/>
      <c r="Q264" s="354"/>
      <c r="R264" s="354"/>
      <c r="S264" s="355"/>
      <c r="U264" s="154"/>
      <c r="V264" s="154"/>
    </row>
    <row r="265" spans="9:22" ht="12.75" x14ac:dyDescent="0.2">
      <c r="I265" s="357"/>
      <c r="J265" s="357"/>
      <c r="K265" s="357"/>
      <c r="Q265" s="354"/>
      <c r="R265" s="354"/>
      <c r="S265" s="355"/>
      <c r="U265" s="154"/>
      <c r="V265" s="154"/>
    </row>
    <row r="266" spans="9:22" ht="12.75" x14ac:dyDescent="0.2">
      <c r="I266" s="357"/>
      <c r="J266" s="357"/>
      <c r="K266" s="357"/>
      <c r="Q266" s="354"/>
      <c r="R266" s="354"/>
      <c r="S266" s="355"/>
      <c r="U266" s="154"/>
      <c r="V266" s="154"/>
    </row>
    <row r="267" spans="9:22" ht="12.75" x14ac:dyDescent="0.2">
      <c r="I267" s="357"/>
      <c r="J267" s="357"/>
      <c r="K267" s="357"/>
      <c r="Q267" s="354"/>
      <c r="R267" s="354"/>
      <c r="S267" s="355"/>
      <c r="U267" s="154"/>
      <c r="V267" s="154"/>
    </row>
    <row r="268" spans="9:22" ht="12.75" x14ac:dyDescent="0.2">
      <c r="I268" s="357"/>
      <c r="J268" s="357"/>
      <c r="K268" s="357"/>
      <c r="Q268" s="354"/>
      <c r="R268" s="354"/>
      <c r="S268" s="355"/>
      <c r="U268" s="154"/>
      <c r="V268" s="154"/>
    </row>
    <row r="269" spans="9:22" ht="12.75" x14ac:dyDescent="0.2">
      <c r="I269" s="357"/>
      <c r="J269" s="357"/>
      <c r="K269" s="357"/>
      <c r="Q269" s="354"/>
      <c r="R269" s="354"/>
      <c r="S269" s="355"/>
      <c r="U269" s="154"/>
      <c r="V269" s="154"/>
    </row>
    <row r="270" spans="9:22" ht="12.75" x14ac:dyDescent="0.2">
      <c r="I270" s="357"/>
      <c r="J270" s="357"/>
      <c r="K270" s="357"/>
      <c r="Q270" s="354"/>
      <c r="R270" s="354"/>
      <c r="S270" s="355"/>
      <c r="U270" s="154"/>
      <c r="V270" s="154"/>
    </row>
    <row r="271" spans="9:22" ht="12.75" x14ac:dyDescent="0.2">
      <c r="I271" s="357"/>
      <c r="J271" s="357"/>
      <c r="K271" s="357"/>
      <c r="Q271" s="354"/>
      <c r="R271" s="354"/>
      <c r="S271" s="355"/>
      <c r="U271" s="154"/>
      <c r="V271" s="154"/>
    </row>
    <row r="272" spans="9:22" ht="12.75" x14ac:dyDescent="0.2">
      <c r="I272" s="357"/>
      <c r="J272" s="357"/>
      <c r="K272" s="357"/>
      <c r="Q272" s="354"/>
      <c r="R272" s="354"/>
      <c r="S272" s="355"/>
      <c r="U272" s="154"/>
      <c r="V272" s="154"/>
    </row>
    <row r="273" spans="9:22" ht="12.75" x14ac:dyDescent="0.2">
      <c r="I273" s="357"/>
      <c r="J273" s="357"/>
      <c r="K273" s="357"/>
      <c r="Q273" s="354"/>
      <c r="R273" s="354"/>
      <c r="S273" s="355"/>
      <c r="U273" s="154"/>
      <c r="V273" s="154"/>
    </row>
    <row r="274" spans="9:22" ht="12.75" x14ac:dyDescent="0.2">
      <c r="I274" s="357"/>
      <c r="J274" s="357"/>
      <c r="K274" s="357"/>
      <c r="Q274" s="354"/>
      <c r="R274" s="354"/>
      <c r="S274" s="355"/>
      <c r="U274" s="154"/>
      <c r="V274" s="154"/>
    </row>
    <row r="275" spans="9:22" ht="12.75" x14ac:dyDescent="0.2">
      <c r="I275" s="357"/>
      <c r="J275" s="357"/>
      <c r="K275" s="357"/>
      <c r="Q275" s="354"/>
      <c r="R275" s="354"/>
      <c r="S275" s="355"/>
      <c r="U275" s="154"/>
      <c r="V275" s="154"/>
    </row>
    <row r="276" spans="9:22" ht="12.75" x14ac:dyDescent="0.2">
      <c r="I276" s="357"/>
      <c r="J276" s="357"/>
      <c r="K276" s="357"/>
      <c r="Q276" s="354"/>
      <c r="R276" s="354"/>
      <c r="S276" s="355"/>
      <c r="U276" s="154"/>
      <c r="V276" s="154"/>
    </row>
    <row r="277" spans="9:22" ht="12.75" x14ac:dyDescent="0.2">
      <c r="I277" s="357"/>
      <c r="J277" s="357"/>
      <c r="K277" s="357"/>
      <c r="Q277" s="354"/>
      <c r="R277" s="354"/>
      <c r="S277" s="355"/>
      <c r="U277" s="154"/>
      <c r="V277" s="154"/>
    </row>
    <row r="278" spans="9:22" ht="12.75" x14ac:dyDescent="0.2">
      <c r="I278" s="357"/>
      <c r="J278" s="357"/>
      <c r="K278" s="357"/>
      <c r="Q278" s="354"/>
      <c r="R278" s="354"/>
      <c r="S278" s="355"/>
      <c r="U278" s="154"/>
      <c r="V278" s="154"/>
    </row>
    <row r="279" spans="9:22" ht="12.75" x14ac:dyDescent="0.2">
      <c r="I279" s="357"/>
      <c r="J279" s="357"/>
      <c r="K279" s="357"/>
      <c r="Q279" s="354"/>
      <c r="R279" s="354"/>
      <c r="S279" s="355"/>
      <c r="U279" s="154"/>
      <c r="V279" s="154"/>
    </row>
    <row r="280" spans="9:22" ht="12.75" x14ac:dyDescent="0.2">
      <c r="I280" s="357"/>
      <c r="J280" s="357"/>
      <c r="K280" s="357"/>
      <c r="Q280" s="354"/>
      <c r="R280" s="354"/>
      <c r="S280" s="355"/>
      <c r="U280" s="154"/>
      <c r="V280" s="154"/>
    </row>
    <row r="281" spans="9:22" ht="12.75" x14ac:dyDescent="0.2">
      <c r="I281" s="357"/>
      <c r="J281" s="357"/>
      <c r="K281" s="357"/>
      <c r="Q281" s="354"/>
      <c r="R281" s="354"/>
      <c r="S281" s="355"/>
      <c r="U281" s="154"/>
      <c r="V281" s="154"/>
    </row>
    <row r="282" spans="9:22" ht="12.75" x14ac:dyDescent="0.2">
      <c r="I282" s="357"/>
      <c r="J282" s="357"/>
      <c r="K282" s="357"/>
      <c r="Q282" s="354"/>
      <c r="R282" s="354"/>
      <c r="S282" s="355"/>
      <c r="U282" s="154"/>
      <c r="V282" s="154"/>
    </row>
    <row r="283" spans="9:22" ht="12.75" x14ac:dyDescent="0.2">
      <c r="I283" s="357"/>
      <c r="J283" s="357"/>
      <c r="K283" s="357"/>
      <c r="Q283" s="354"/>
      <c r="R283" s="354"/>
      <c r="S283" s="355"/>
      <c r="U283" s="154"/>
      <c r="V283" s="154"/>
    </row>
    <row r="284" spans="9:22" ht="12.75" x14ac:dyDescent="0.2">
      <c r="I284" s="357"/>
      <c r="J284" s="357"/>
      <c r="K284" s="357"/>
      <c r="Q284" s="354"/>
      <c r="R284" s="354"/>
      <c r="S284" s="355"/>
      <c r="U284" s="154"/>
      <c r="V284" s="154"/>
    </row>
    <row r="285" spans="9:22" ht="12.75" x14ac:dyDescent="0.2">
      <c r="I285" s="357"/>
      <c r="J285" s="357"/>
      <c r="K285" s="357"/>
      <c r="Q285" s="354"/>
      <c r="R285" s="354"/>
      <c r="S285" s="355"/>
      <c r="U285" s="154"/>
      <c r="V285" s="154"/>
    </row>
    <row r="286" spans="9:22" ht="12.75" x14ac:dyDescent="0.2">
      <c r="I286" s="357"/>
      <c r="J286" s="357"/>
      <c r="K286" s="357"/>
      <c r="Q286" s="354"/>
      <c r="R286" s="354"/>
      <c r="S286" s="355"/>
      <c r="U286" s="154"/>
      <c r="V286" s="154"/>
    </row>
    <row r="287" spans="9:22" ht="12.75" x14ac:dyDescent="0.2">
      <c r="I287" s="357"/>
      <c r="J287" s="357"/>
      <c r="K287" s="357"/>
      <c r="Q287" s="354"/>
      <c r="R287" s="354"/>
      <c r="S287" s="355"/>
      <c r="U287" s="154"/>
      <c r="V287" s="154"/>
    </row>
    <row r="288" spans="9:22" ht="12.75" x14ac:dyDescent="0.2">
      <c r="I288" s="357"/>
      <c r="J288" s="357"/>
      <c r="K288" s="357"/>
      <c r="Q288" s="354"/>
      <c r="R288" s="354"/>
      <c r="S288" s="355"/>
      <c r="U288" s="154"/>
      <c r="V288" s="154"/>
    </row>
    <row r="289" spans="9:22" ht="12.75" x14ac:dyDescent="0.2">
      <c r="I289" s="357"/>
      <c r="J289" s="357"/>
      <c r="K289" s="357"/>
      <c r="Q289" s="354"/>
      <c r="R289" s="354"/>
      <c r="S289" s="355"/>
      <c r="U289" s="154"/>
      <c r="V289" s="154"/>
    </row>
    <row r="290" spans="9:22" ht="12.75" x14ac:dyDescent="0.2">
      <c r="K290" s="357"/>
      <c r="Q290" s="354"/>
      <c r="R290" s="354"/>
      <c r="U290" s="154"/>
      <c r="V290" s="154"/>
    </row>
    <row r="291" spans="9:22" ht="12.75" x14ac:dyDescent="0.2">
      <c r="U291" s="154"/>
      <c r="V291" s="154"/>
    </row>
  </sheetData>
  <sheetProtection selectLockedCells="1"/>
  <protectedRanges>
    <protectedRange sqref="H178:H180" name="Range1_1"/>
  </protectedRanges>
  <mergeCells count="6">
    <mergeCell ref="C1:E1"/>
    <mergeCell ref="G178:H178"/>
    <mergeCell ref="G181:H181"/>
    <mergeCell ref="G180:H180"/>
    <mergeCell ref="G179:H179"/>
    <mergeCell ref="F1:G1"/>
  </mergeCells>
  <phoneticPr fontId="0" type="noConversion"/>
  <dataValidations xWindow="303" yWindow="134" count="1">
    <dataValidation type="list" showInputMessage="1" showErrorMessage="1" errorTitle="Festival Name Error" error="Please choose a Festival Name from the Dowp Down List_x000a_" promptTitle="Festival Name" prompt="If this is a Festival Weekend Please choose a Festival From the Drop Down List" sqref="F1:I1">
      <formula1>$B$153:$B$157</formula1>
    </dataValidation>
  </dataValidations>
  <printOptions horizontalCentered="1" verticalCentered="1" gridLines="1" gridLinesSet="0"/>
  <pageMargins left="0" right="0" top="0" bottom="0" header="0" footer="0.16"/>
  <pageSetup scale="75"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4">
    <tabColor indexed="45"/>
    <pageSetUpPr fitToPage="1"/>
  </sheetPr>
  <dimension ref="A1:CZ291"/>
  <sheetViews>
    <sheetView topLeftCell="A68" zoomScaleNormal="100" workbookViewId="0">
      <selection activeCell="G31" sqref="G31"/>
    </sheetView>
  </sheetViews>
  <sheetFormatPr defaultColWidth="9.83203125" defaultRowHeight="11.25" x14ac:dyDescent="0.2"/>
  <cols>
    <col min="1" max="1" width="9.1640625" style="80" customWidth="1"/>
    <col min="2" max="2" width="39.5" style="80" customWidth="1"/>
    <col min="3" max="3" width="1" style="80" customWidth="1"/>
    <col min="4" max="4" width="8.6640625" style="170" customWidth="1"/>
    <col min="5" max="7" width="9.83203125" style="170" customWidth="1"/>
    <col min="8" max="8" width="12" style="358" customWidth="1"/>
    <col min="9" max="10" width="9.83203125" style="321" customWidth="1"/>
    <col min="11" max="11" width="15.5" style="321" customWidth="1"/>
    <col min="12" max="13" width="15.5" style="170" customWidth="1"/>
    <col min="14" max="14" width="15.5" style="321" customWidth="1"/>
    <col min="15" max="16" width="15.5" style="353" customWidth="1"/>
    <col min="17" max="17" width="15.5" style="286" customWidth="1"/>
    <col min="18" max="18" width="15.83203125" style="286" customWidth="1"/>
    <col min="19" max="19" width="17.83203125" style="80" customWidth="1"/>
    <col min="20" max="20" width="9.83203125" style="80"/>
    <col min="21" max="21" width="16.33203125" style="80" customWidth="1"/>
    <col min="22" max="16384" width="9.83203125" style="80"/>
  </cols>
  <sheetData>
    <row r="1" spans="1:23" ht="18" customHeight="1" x14ac:dyDescent="0.25">
      <c r="A1" s="69" t="s">
        <v>17</v>
      </c>
      <c r="B1" s="70"/>
      <c r="C1" s="1101" t="s">
        <v>330</v>
      </c>
      <c r="D1" s="1101"/>
      <c r="E1" s="1101"/>
      <c r="F1" s="642" t="s">
        <v>332</v>
      </c>
      <c r="G1" s="642"/>
      <c r="H1" s="642"/>
      <c r="I1" s="642"/>
      <c r="J1" s="74"/>
      <c r="K1" s="74"/>
      <c r="L1" s="75"/>
      <c r="M1" s="72"/>
      <c r="N1" s="76"/>
      <c r="O1" s="77"/>
      <c r="P1" s="77"/>
      <c r="Q1" s="78"/>
      <c r="R1" s="78"/>
      <c r="S1" s="79"/>
      <c r="T1" s="79"/>
    </row>
    <row r="2" spans="1:23" ht="18" customHeight="1" x14ac:dyDescent="0.25">
      <c r="A2" s="69" t="s">
        <v>15</v>
      </c>
      <c r="B2" s="81">
        <f>Friday!B2+1</f>
        <v>43169</v>
      </c>
      <c r="C2" s="71"/>
      <c r="D2" s="72"/>
      <c r="E2" s="72"/>
      <c r="F2" s="82"/>
      <c r="G2" s="83" t="s">
        <v>51</v>
      </c>
      <c r="H2" s="84"/>
      <c r="I2" s="85"/>
      <c r="J2" s="85"/>
      <c r="K2" s="85"/>
      <c r="L2" s="86"/>
      <c r="M2" s="86"/>
      <c r="N2" s="85"/>
      <c r="O2" s="87"/>
      <c r="P2" s="87"/>
      <c r="Q2" s="78"/>
      <c r="R2" s="78"/>
      <c r="S2" s="79"/>
      <c r="T2" s="79"/>
    </row>
    <row r="3" spans="1:23" s="97" customFormat="1" ht="12" x14ac:dyDescent="0.2">
      <c r="A3" s="88"/>
      <c r="B3" s="464"/>
      <c r="C3" s="464"/>
      <c r="D3" s="465"/>
      <c r="E3" s="466" t="s">
        <v>21</v>
      </c>
      <c r="F3" s="467" t="s">
        <v>21</v>
      </c>
      <c r="G3" s="468" t="s">
        <v>21</v>
      </c>
      <c r="H3" s="467" t="s">
        <v>21</v>
      </c>
      <c r="I3" s="467" t="s">
        <v>21</v>
      </c>
      <c r="J3" s="467" t="s">
        <v>21</v>
      </c>
      <c r="K3" s="466" t="s">
        <v>21</v>
      </c>
      <c r="L3" s="467" t="s">
        <v>21</v>
      </c>
      <c r="M3" s="468" t="s">
        <v>21</v>
      </c>
      <c r="N3" s="467" t="s">
        <v>21</v>
      </c>
      <c r="O3" s="467" t="s">
        <v>21</v>
      </c>
      <c r="P3" s="467" t="s">
        <v>21</v>
      </c>
      <c r="Q3" s="469"/>
      <c r="R3" s="96"/>
      <c r="S3" s="96"/>
    </row>
    <row r="4" spans="1:23" s="97" customFormat="1" ht="12" x14ac:dyDescent="0.2">
      <c r="A4" s="98"/>
      <c r="B4" s="470" t="s">
        <v>25</v>
      </c>
      <c r="C4" s="471"/>
      <c r="D4" s="472"/>
      <c r="E4" s="473">
        <v>1</v>
      </c>
      <c r="F4" s="474">
        <v>2</v>
      </c>
      <c r="G4" s="474">
        <v>3</v>
      </c>
      <c r="H4" s="474">
        <v>4</v>
      </c>
      <c r="I4" s="474">
        <v>5</v>
      </c>
      <c r="J4" s="474">
        <v>6</v>
      </c>
      <c r="K4" s="473">
        <v>1</v>
      </c>
      <c r="L4" s="475">
        <v>2</v>
      </c>
      <c r="M4" s="104">
        <v>3</v>
      </c>
      <c r="N4" s="475">
        <v>4</v>
      </c>
      <c r="O4" s="475">
        <v>5</v>
      </c>
      <c r="P4" s="475">
        <v>6</v>
      </c>
      <c r="Q4" s="476" t="s">
        <v>2</v>
      </c>
      <c r="R4" s="96"/>
      <c r="S4" s="106"/>
      <c r="T4" s="107"/>
      <c r="U4" s="107"/>
      <c r="V4" s="107"/>
      <c r="W4" s="107"/>
    </row>
    <row r="5" spans="1:23" s="97" customFormat="1" ht="12" x14ac:dyDescent="0.2">
      <c r="A5" s="98"/>
      <c r="B5" s="470" t="s">
        <v>3</v>
      </c>
      <c r="C5" s="471"/>
      <c r="D5" s="472"/>
      <c r="E5" s="473" t="s">
        <v>4</v>
      </c>
      <c r="F5" s="474" t="s">
        <v>4</v>
      </c>
      <c r="G5" s="474" t="s">
        <v>4</v>
      </c>
      <c r="H5" s="474" t="s">
        <v>4</v>
      </c>
      <c r="I5" s="474" t="s">
        <v>4</v>
      </c>
      <c r="J5" s="474" t="s">
        <v>4</v>
      </c>
      <c r="K5" s="473" t="s">
        <v>5</v>
      </c>
      <c r="L5" s="475" t="s">
        <v>5</v>
      </c>
      <c r="M5" s="104" t="s">
        <v>5</v>
      </c>
      <c r="N5" s="475" t="s">
        <v>5</v>
      </c>
      <c r="O5" s="475" t="s">
        <v>5</v>
      </c>
      <c r="P5" s="475" t="s">
        <v>5</v>
      </c>
      <c r="Q5" s="476" t="s">
        <v>6</v>
      </c>
      <c r="R5" s="96"/>
      <c r="S5" s="106"/>
      <c r="T5" s="107"/>
      <c r="U5" s="107"/>
      <c r="V5" s="107"/>
      <c r="W5" s="107"/>
    </row>
    <row r="6" spans="1:23" s="97" customFormat="1" ht="18" hidden="1" customHeight="1" x14ac:dyDescent="0.2">
      <c r="A6" s="98"/>
      <c r="B6" s="470"/>
      <c r="C6" s="471"/>
      <c r="D6" s="472"/>
      <c r="E6" s="473"/>
      <c r="F6" s="474"/>
      <c r="G6" s="474"/>
      <c r="H6" s="474"/>
      <c r="I6" s="474"/>
      <c r="J6" s="474"/>
      <c r="K6" s="473"/>
      <c r="L6" s="475"/>
      <c r="M6" s="104"/>
      <c r="N6" s="475"/>
      <c r="O6" s="475"/>
      <c r="P6" s="475"/>
      <c r="Q6" s="476"/>
      <c r="R6" s="96"/>
      <c r="S6" s="106"/>
      <c r="T6" s="107"/>
      <c r="U6" s="107"/>
      <c r="V6" s="107"/>
      <c r="W6" s="107"/>
    </row>
    <row r="7" spans="1:23" s="97" customFormat="1" ht="18" hidden="1" customHeight="1" x14ac:dyDescent="0.2">
      <c r="A7" s="98"/>
      <c r="B7" s="470"/>
      <c r="C7" s="471"/>
      <c r="D7" s="472"/>
      <c r="E7" s="473"/>
      <c r="F7" s="474"/>
      <c r="G7" s="474"/>
      <c r="H7" s="474"/>
      <c r="I7" s="474"/>
      <c r="J7" s="474"/>
      <c r="K7" s="473"/>
      <c r="L7" s="475"/>
      <c r="M7" s="104"/>
      <c r="N7" s="475"/>
      <c r="O7" s="475"/>
      <c r="P7" s="475"/>
      <c r="Q7" s="476"/>
      <c r="R7" s="96"/>
      <c r="S7" s="106"/>
      <c r="T7" s="107"/>
      <c r="U7" s="107"/>
      <c r="V7" s="107"/>
      <c r="W7" s="107"/>
    </row>
    <row r="8" spans="1:23" s="97" customFormat="1" ht="18" hidden="1" customHeight="1" x14ac:dyDescent="0.2">
      <c r="A8" s="98"/>
      <c r="B8" s="470"/>
      <c r="C8" s="471"/>
      <c r="D8" s="472"/>
      <c r="E8" s="473"/>
      <c r="F8" s="474"/>
      <c r="G8" s="474"/>
      <c r="H8" s="474"/>
      <c r="I8" s="474"/>
      <c r="J8" s="474"/>
      <c r="K8" s="473"/>
      <c r="L8" s="475"/>
      <c r="M8" s="104"/>
      <c r="N8" s="475"/>
      <c r="O8" s="475"/>
      <c r="P8" s="475"/>
      <c r="Q8" s="476"/>
      <c r="R8" s="96"/>
      <c r="S8" s="106"/>
      <c r="T8" s="107"/>
      <c r="U8" s="107"/>
      <c r="V8" s="107"/>
      <c r="W8" s="107"/>
    </row>
    <row r="9" spans="1:23" s="97" customFormat="1" ht="18" hidden="1" customHeight="1" x14ac:dyDescent="0.2">
      <c r="A9" s="98"/>
      <c r="B9" s="470"/>
      <c r="C9" s="471"/>
      <c r="D9" s="472"/>
      <c r="E9" s="473"/>
      <c r="F9" s="474"/>
      <c r="G9" s="474"/>
      <c r="H9" s="474"/>
      <c r="I9" s="474"/>
      <c r="J9" s="474"/>
      <c r="K9" s="473"/>
      <c r="L9" s="475"/>
      <c r="M9" s="104"/>
      <c r="N9" s="475"/>
      <c r="O9" s="475"/>
      <c r="P9" s="475"/>
      <c r="Q9" s="476"/>
      <c r="R9" s="96"/>
      <c r="S9" s="106"/>
      <c r="T9" s="107"/>
      <c r="U9" s="107"/>
      <c r="V9" s="107"/>
      <c r="W9" s="107"/>
    </row>
    <row r="10" spans="1:23" s="97" customFormat="1" ht="18" hidden="1" customHeight="1" x14ac:dyDescent="0.2">
      <c r="A10" s="98"/>
      <c r="B10" s="470"/>
      <c r="C10" s="471"/>
      <c r="D10" s="472"/>
      <c r="E10" s="473"/>
      <c r="F10" s="474"/>
      <c r="G10" s="474"/>
      <c r="H10" s="474"/>
      <c r="I10" s="474"/>
      <c r="J10" s="474"/>
      <c r="K10" s="473"/>
      <c r="L10" s="475"/>
      <c r="M10" s="104"/>
      <c r="N10" s="475"/>
      <c r="O10" s="475"/>
      <c r="P10" s="475"/>
      <c r="Q10" s="476"/>
      <c r="R10" s="96"/>
      <c r="S10" s="106"/>
      <c r="T10" s="107"/>
      <c r="U10" s="107"/>
      <c r="V10" s="107"/>
      <c r="W10" s="107"/>
    </row>
    <row r="11" spans="1:23" s="97" customFormat="1" ht="18" hidden="1" customHeight="1" x14ac:dyDescent="0.2">
      <c r="A11" s="98"/>
      <c r="B11" s="470"/>
      <c r="C11" s="471"/>
      <c r="D11" s="472"/>
      <c r="E11" s="473"/>
      <c r="F11" s="474"/>
      <c r="G11" s="474"/>
      <c r="H11" s="474"/>
      <c r="I11" s="474"/>
      <c r="J11" s="474"/>
      <c r="K11" s="473"/>
      <c r="L11" s="475"/>
      <c r="M11" s="104"/>
      <c r="N11" s="475"/>
      <c r="O11" s="475"/>
      <c r="P11" s="475"/>
      <c r="Q11" s="476"/>
      <c r="R11" s="96"/>
      <c r="S11" s="106"/>
      <c r="T11" s="107"/>
      <c r="U11" s="107"/>
      <c r="V11" s="107"/>
      <c r="W11" s="107"/>
    </row>
    <row r="12" spans="1:23" ht="18" customHeight="1" x14ac:dyDescent="0.2">
      <c r="A12" s="510"/>
      <c r="B12" s="511" t="s">
        <v>321</v>
      </c>
      <c r="C12" s="512"/>
      <c r="D12" s="513"/>
      <c r="E12" s="514"/>
      <c r="F12" s="514"/>
      <c r="G12" s="515"/>
      <c r="H12" s="515"/>
      <c r="I12" s="515"/>
      <c r="J12" s="515"/>
      <c r="K12" s="516">
        <v>0</v>
      </c>
      <c r="L12" s="516">
        <v>0</v>
      </c>
      <c r="M12" s="517">
        <v>0</v>
      </c>
      <c r="N12" s="516">
        <v>0</v>
      </c>
      <c r="O12" s="516">
        <v>0</v>
      </c>
      <c r="P12" s="516"/>
      <c r="Q12" s="518"/>
      <c r="R12" s="79"/>
    </row>
    <row r="13" spans="1:23" ht="18" customHeight="1" x14ac:dyDescent="0.2">
      <c r="A13" s="111"/>
      <c r="B13" s="112" t="s">
        <v>322</v>
      </c>
      <c r="C13" s="119"/>
      <c r="D13" s="362">
        <v>30</v>
      </c>
      <c r="E13" s="519"/>
      <c r="F13" s="519"/>
      <c r="G13" s="520"/>
      <c r="H13" s="520"/>
      <c r="I13" s="520"/>
      <c r="J13" s="520"/>
      <c r="K13" s="521">
        <f t="shared" ref="K13:N20" si="0">E13*$D13</f>
        <v>0</v>
      </c>
      <c r="L13" s="521">
        <f t="shared" si="0"/>
        <v>0</v>
      </c>
      <c r="M13" s="521">
        <f t="shared" si="0"/>
        <v>0</v>
      </c>
      <c r="N13" s="521">
        <f t="shared" si="0"/>
        <v>0</v>
      </c>
      <c r="O13" s="521">
        <f t="shared" ref="O13:O20" si="1">I13*$D13</f>
        <v>0</v>
      </c>
      <c r="P13" s="521">
        <f t="shared" ref="P13:P20" si="2">J13*$D13</f>
        <v>0</v>
      </c>
      <c r="Q13" s="522">
        <f t="shared" ref="Q13:Q20" si="3">SUM(K13:P13)</f>
        <v>0</v>
      </c>
      <c r="R13" s="79"/>
    </row>
    <row r="14" spans="1:23" ht="18" customHeight="1" x14ac:dyDescent="0.2">
      <c r="A14" s="111"/>
      <c r="B14" s="112" t="s">
        <v>323</v>
      </c>
      <c r="C14" s="123"/>
      <c r="D14" s="362">
        <v>15</v>
      </c>
      <c r="E14" s="519"/>
      <c r="F14" s="519"/>
      <c r="G14" s="520"/>
      <c r="H14" s="520"/>
      <c r="I14" s="520"/>
      <c r="J14" s="520"/>
      <c r="K14" s="521">
        <f t="shared" si="0"/>
        <v>0</v>
      </c>
      <c r="L14" s="521">
        <f t="shared" si="0"/>
        <v>0</v>
      </c>
      <c r="M14" s="521">
        <f t="shared" si="0"/>
        <v>0</v>
      </c>
      <c r="N14" s="521">
        <f t="shared" si="0"/>
        <v>0</v>
      </c>
      <c r="O14" s="521">
        <f t="shared" si="1"/>
        <v>0</v>
      </c>
      <c r="P14" s="521">
        <f t="shared" si="2"/>
        <v>0</v>
      </c>
      <c r="Q14" s="522">
        <f t="shared" si="3"/>
        <v>0</v>
      </c>
      <c r="R14" s="79"/>
    </row>
    <row r="15" spans="1:23" ht="18" customHeight="1" x14ac:dyDescent="0.2">
      <c r="A15" s="111"/>
      <c r="B15" s="112" t="s">
        <v>324</v>
      </c>
      <c r="C15" s="123"/>
      <c r="D15" s="362">
        <v>20</v>
      </c>
      <c r="E15" s="519"/>
      <c r="F15" s="519"/>
      <c r="G15" s="520"/>
      <c r="H15" s="520"/>
      <c r="I15" s="520"/>
      <c r="J15" s="520"/>
      <c r="K15" s="521">
        <f t="shared" si="0"/>
        <v>0</v>
      </c>
      <c r="L15" s="521">
        <f t="shared" si="0"/>
        <v>0</v>
      </c>
      <c r="M15" s="521">
        <f t="shared" si="0"/>
        <v>0</v>
      </c>
      <c r="N15" s="521">
        <f t="shared" si="0"/>
        <v>0</v>
      </c>
      <c r="O15" s="521">
        <f t="shared" si="1"/>
        <v>0</v>
      </c>
      <c r="P15" s="521">
        <f t="shared" si="2"/>
        <v>0</v>
      </c>
      <c r="Q15" s="522">
        <f t="shared" si="3"/>
        <v>0</v>
      </c>
      <c r="R15" s="79"/>
    </row>
    <row r="16" spans="1:23" ht="18" customHeight="1" x14ac:dyDescent="0.2">
      <c r="A16" s="111"/>
      <c r="B16" s="112" t="s">
        <v>325</v>
      </c>
      <c r="C16" s="123"/>
      <c r="D16" s="362">
        <v>10</v>
      </c>
      <c r="E16" s="519"/>
      <c r="F16" s="519"/>
      <c r="G16" s="520"/>
      <c r="H16" s="520"/>
      <c r="I16" s="520"/>
      <c r="J16" s="520"/>
      <c r="K16" s="521">
        <f t="shared" si="0"/>
        <v>0</v>
      </c>
      <c r="L16" s="521">
        <f t="shared" si="0"/>
        <v>0</v>
      </c>
      <c r="M16" s="521">
        <f t="shared" si="0"/>
        <v>0</v>
      </c>
      <c r="N16" s="521">
        <f t="shared" si="0"/>
        <v>0</v>
      </c>
      <c r="O16" s="521">
        <f t="shared" si="1"/>
        <v>0</v>
      </c>
      <c r="P16" s="521">
        <f t="shared" si="2"/>
        <v>0</v>
      </c>
      <c r="Q16" s="522">
        <f t="shared" si="3"/>
        <v>0</v>
      </c>
      <c r="R16" s="79"/>
    </row>
    <row r="17" spans="1:20" ht="18" customHeight="1" x14ac:dyDescent="0.2">
      <c r="A17" s="111"/>
      <c r="B17" s="112" t="s">
        <v>326</v>
      </c>
      <c r="C17" s="123"/>
      <c r="D17" s="362" t="s">
        <v>283</v>
      </c>
      <c r="E17" s="519"/>
      <c r="F17" s="519"/>
      <c r="G17" s="520"/>
      <c r="H17" s="520"/>
      <c r="I17" s="520"/>
      <c r="J17" s="520"/>
      <c r="K17" s="521">
        <f t="shared" si="0"/>
        <v>0</v>
      </c>
      <c r="L17" s="521">
        <f t="shared" si="0"/>
        <v>0</v>
      </c>
      <c r="M17" s="521">
        <f t="shared" si="0"/>
        <v>0</v>
      </c>
      <c r="N17" s="521">
        <f t="shared" si="0"/>
        <v>0</v>
      </c>
      <c r="O17" s="521">
        <f t="shared" si="1"/>
        <v>0</v>
      </c>
      <c r="P17" s="521">
        <f t="shared" si="2"/>
        <v>0</v>
      </c>
      <c r="Q17" s="522">
        <f t="shared" si="3"/>
        <v>0</v>
      </c>
      <c r="R17" s="79"/>
    </row>
    <row r="18" spans="1:20" ht="18" customHeight="1" x14ac:dyDescent="0.2">
      <c r="A18" s="111"/>
      <c r="B18" s="112" t="s">
        <v>327</v>
      </c>
      <c r="C18" s="123"/>
      <c r="D18" s="362" t="s">
        <v>283</v>
      </c>
      <c r="E18" s="519"/>
      <c r="F18" s="519"/>
      <c r="G18" s="520"/>
      <c r="H18" s="520"/>
      <c r="I18" s="520"/>
      <c r="J18" s="520"/>
      <c r="K18" s="521">
        <f t="shared" si="0"/>
        <v>0</v>
      </c>
      <c r="L18" s="521">
        <f t="shared" si="0"/>
        <v>0</v>
      </c>
      <c r="M18" s="521">
        <f t="shared" si="0"/>
        <v>0</v>
      </c>
      <c r="N18" s="521">
        <f t="shared" si="0"/>
        <v>0</v>
      </c>
      <c r="O18" s="521">
        <f t="shared" si="1"/>
        <v>0</v>
      </c>
      <c r="P18" s="521">
        <f t="shared" si="2"/>
        <v>0</v>
      </c>
      <c r="Q18" s="522">
        <f t="shared" si="3"/>
        <v>0</v>
      </c>
      <c r="R18" s="79"/>
    </row>
    <row r="19" spans="1:20" ht="18" hidden="1" customHeight="1" x14ac:dyDescent="0.2">
      <c r="A19" s="523"/>
      <c r="B19" s="242" t="s">
        <v>370</v>
      </c>
      <c r="C19" s="123"/>
      <c r="D19" s="362">
        <v>7</v>
      </c>
      <c r="E19" s="519"/>
      <c r="F19" s="519"/>
      <c r="G19" s="520"/>
      <c r="H19" s="520"/>
      <c r="I19" s="520"/>
      <c r="J19" s="520"/>
      <c r="K19" s="521">
        <f t="shared" si="0"/>
        <v>0</v>
      </c>
      <c r="L19" s="521">
        <f t="shared" si="0"/>
        <v>0</v>
      </c>
      <c r="M19" s="521">
        <f t="shared" si="0"/>
        <v>0</v>
      </c>
      <c r="N19" s="521">
        <f t="shared" si="0"/>
        <v>0</v>
      </c>
      <c r="O19" s="521">
        <f t="shared" si="1"/>
        <v>0</v>
      </c>
      <c r="P19" s="521">
        <f t="shared" si="2"/>
        <v>0</v>
      </c>
      <c r="Q19" s="522">
        <f t="shared" si="3"/>
        <v>0</v>
      </c>
      <c r="R19" s="79"/>
    </row>
    <row r="20" spans="1:20" ht="18" hidden="1" customHeight="1" x14ac:dyDescent="0.2">
      <c r="A20" s="523"/>
      <c r="B20" s="242" t="s">
        <v>371</v>
      </c>
      <c r="C20" s="123"/>
      <c r="D20" s="362">
        <v>3</v>
      </c>
      <c r="E20" s="519"/>
      <c r="F20" s="519"/>
      <c r="G20" s="520"/>
      <c r="H20" s="520"/>
      <c r="I20" s="520"/>
      <c r="J20" s="520"/>
      <c r="K20" s="521">
        <f t="shared" si="0"/>
        <v>0</v>
      </c>
      <c r="L20" s="521">
        <f t="shared" si="0"/>
        <v>0</v>
      </c>
      <c r="M20" s="521">
        <f t="shared" si="0"/>
        <v>0</v>
      </c>
      <c r="N20" s="521">
        <f t="shared" si="0"/>
        <v>0</v>
      </c>
      <c r="O20" s="521">
        <f t="shared" si="1"/>
        <v>0</v>
      </c>
      <c r="P20" s="521">
        <f t="shared" si="2"/>
        <v>0</v>
      </c>
      <c r="Q20" s="522">
        <f t="shared" si="3"/>
        <v>0</v>
      </c>
      <c r="R20" s="79"/>
    </row>
    <row r="21" spans="1:20" ht="18" customHeight="1" x14ac:dyDescent="0.25">
      <c r="A21" s="138"/>
      <c r="B21" s="139" t="s">
        <v>328</v>
      </c>
      <c r="C21" s="123"/>
      <c r="D21" s="140"/>
      <c r="E21" s="643"/>
      <c r="F21" s="644"/>
      <c r="G21" s="515"/>
      <c r="H21" s="515"/>
      <c r="I21" s="515"/>
      <c r="J21" s="515"/>
      <c r="K21" s="516"/>
      <c r="L21" s="516"/>
      <c r="M21" s="517"/>
      <c r="N21" s="516"/>
      <c r="O21" s="516"/>
      <c r="P21" s="516"/>
      <c r="Q21" s="188"/>
      <c r="R21" s="79"/>
    </row>
    <row r="22" spans="1:20" ht="18" hidden="1" customHeight="1" x14ac:dyDescent="0.2">
      <c r="A22" s="111">
        <v>1001</v>
      </c>
      <c r="B22" s="147" t="s">
        <v>32</v>
      </c>
      <c r="C22" s="123"/>
      <c r="D22" s="362">
        <v>1</v>
      </c>
      <c r="E22" s="527"/>
      <c r="F22" s="528"/>
      <c r="G22" s="529"/>
      <c r="H22" s="529"/>
      <c r="I22" s="529"/>
      <c r="J22" s="529"/>
      <c r="K22" s="530">
        <f t="shared" ref="K22:K48" si="4">E22*D22</f>
        <v>0</v>
      </c>
      <c r="L22" s="530">
        <f t="shared" ref="L22:L48" si="5">F22*D22</f>
        <v>0</v>
      </c>
      <c r="M22" s="531">
        <f t="shared" ref="M22:M48" si="6">G22*D22</f>
        <v>0</v>
      </c>
      <c r="N22" s="530">
        <f t="shared" ref="N22:N48" si="7">H22*D22</f>
        <v>0</v>
      </c>
      <c r="O22" s="530">
        <f t="shared" ref="O22:O48" si="8">I22*D22</f>
        <v>0</v>
      </c>
      <c r="P22" s="530">
        <f t="shared" ref="P22:P48" si="9">J22*D22</f>
        <v>0</v>
      </c>
      <c r="Q22" s="522">
        <f t="shared" ref="Q22:Q28" si="10">SUM(K22:P22)</f>
        <v>0</v>
      </c>
      <c r="R22" s="79"/>
    </row>
    <row r="23" spans="1:20" ht="18" hidden="1" customHeight="1" x14ac:dyDescent="0.2">
      <c r="A23" s="111">
        <v>1002</v>
      </c>
      <c r="B23" s="112" t="s">
        <v>142</v>
      </c>
      <c r="C23" s="152"/>
      <c r="D23" s="362">
        <v>2</v>
      </c>
      <c r="E23" s="527"/>
      <c r="F23" s="528"/>
      <c r="G23" s="529"/>
      <c r="H23" s="529"/>
      <c r="I23" s="529"/>
      <c r="J23" s="529"/>
      <c r="K23" s="530">
        <f t="shared" si="4"/>
        <v>0</v>
      </c>
      <c r="L23" s="530">
        <f t="shared" si="5"/>
        <v>0</v>
      </c>
      <c r="M23" s="531">
        <f t="shared" si="6"/>
        <v>0</v>
      </c>
      <c r="N23" s="530">
        <f t="shared" si="7"/>
        <v>0</v>
      </c>
      <c r="O23" s="530">
        <f t="shared" si="8"/>
        <v>0</v>
      </c>
      <c r="P23" s="530">
        <f t="shared" si="9"/>
        <v>0</v>
      </c>
      <c r="Q23" s="522">
        <f t="shared" si="10"/>
        <v>0</v>
      </c>
      <c r="R23" s="79"/>
      <c r="S23" s="154" t="s">
        <v>69</v>
      </c>
    </row>
    <row r="24" spans="1:20" ht="18" hidden="1" customHeight="1" x14ac:dyDescent="0.2">
      <c r="A24" s="155">
        <v>1003</v>
      </c>
      <c r="B24" s="112" t="s">
        <v>141</v>
      </c>
      <c r="C24" s="152"/>
      <c r="D24" s="362">
        <v>1</v>
      </c>
      <c r="E24" s="527"/>
      <c r="F24" s="528"/>
      <c r="G24" s="532"/>
      <c r="H24" s="529"/>
      <c r="I24" s="529"/>
      <c r="J24" s="529"/>
      <c r="K24" s="530">
        <f t="shared" si="4"/>
        <v>0</v>
      </c>
      <c r="L24" s="530">
        <f t="shared" si="5"/>
        <v>0</v>
      </c>
      <c r="M24" s="531">
        <f t="shared" si="6"/>
        <v>0</v>
      </c>
      <c r="N24" s="530">
        <f t="shared" si="7"/>
        <v>0</v>
      </c>
      <c r="O24" s="530">
        <f t="shared" si="8"/>
        <v>0</v>
      </c>
      <c r="P24" s="530">
        <f t="shared" si="9"/>
        <v>0</v>
      </c>
      <c r="Q24" s="522">
        <f t="shared" si="10"/>
        <v>0</v>
      </c>
      <c r="R24" s="79"/>
      <c r="S24" s="154"/>
    </row>
    <row r="25" spans="1:20" ht="18" customHeight="1" x14ac:dyDescent="0.2">
      <c r="A25" s="156" t="s">
        <v>410</v>
      </c>
      <c r="B25" s="157" t="s">
        <v>33</v>
      </c>
      <c r="C25" s="152"/>
      <c r="D25" s="362">
        <v>8</v>
      </c>
      <c r="E25" s="528"/>
      <c r="F25" s="528"/>
      <c r="G25" s="532"/>
      <c r="H25" s="529"/>
      <c r="I25" s="529"/>
      <c r="J25" s="529"/>
      <c r="K25" s="530">
        <f t="shared" si="4"/>
        <v>0</v>
      </c>
      <c r="L25" s="530">
        <f t="shared" si="5"/>
        <v>0</v>
      </c>
      <c r="M25" s="531">
        <f t="shared" si="6"/>
        <v>0</v>
      </c>
      <c r="N25" s="530">
        <f t="shared" si="7"/>
        <v>0</v>
      </c>
      <c r="O25" s="530">
        <f t="shared" si="8"/>
        <v>0</v>
      </c>
      <c r="P25" s="530">
        <f t="shared" si="9"/>
        <v>0</v>
      </c>
      <c r="Q25" s="522">
        <f t="shared" si="10"/>
        <v>0</v>
      </c>
      <c r="R25" s="79"/>
      <c r="S25" s="159">
        <f>SUM(K25:P25)</f>
        <v>0</v>
      </c>
      <c r="T25" s="154"/>
    </row>
    <row r="26" spans="1:20" ht="18" customHeight="1" x14ac:dyDescent="0.2">
      <c r="A26" s="160" t="s">
        <v>411</v>
      </c>
      <c r="B26" s="68" t="s">
        <v>34</v>
      </c>
      <c r="C26" s="161"/>
      <c r="D26" s="371">
        <v>5</v>
      </c>
      <c r="E26" s="528"/>
      <c r="F26" s="533"/>
      <c r="G26" s="534"/>
      <c r="H26" s="529"/>
      <c r="I26" s="529"/>
      <c r="J26" s="529"/>
      <c r="K26" s="530">
        <f t="shared" si="4"/>
        <v>0</v>
      </c>
      <c r="L26" s="530">
        <f t="shared" si="5"/>
        <v>0</v>
      </c>
      <c r="M26" s="531">
        <f t="shared" si="6"/>
        <v>0</v>
      </c>
      <c r="N26" s="530">
        <f t="shared" si="7"/>
        <v>0</v>
      </c>
      <c r="O26" s="530">
        <f t="shared" si="8"/>
        <v>0</v>
      </c>
      <c r="P26" s="530">
        <f t="shared" si="9"/>
        <v>0</v>
      </c>
      <c r="Q26" s="522">
        <f t="shared" si="10"/>
        <v>0</v>
      </c>
      <c r="R26" s="79"/>
      <c r="S26" s="159">
        <f t="shared" ref="S26:S39" si="11">SUM(K26:P26)</f>
        <v>0</v>
      </c>
      <c r="T26" s="154"/>
    </row>
    <row r="27" spans="1:20" ht="18" customHeight="1" x14ac:dyDescent="0.2">
      <c r="A27" s="160" t="s">
        <v>412</v>
      </c>
      <c r="B27" s="68" t="s">
        <v>35</v>
      </c>
      <c r="C27" s="161"/>
      <c r="D27" s="371" t="s">
        <v>283</v>
      </c>
      <c r="E27" s="528"/>
      <c r="F27" s="528"/>
      <c r="G27" s="535"/>
      <c r="H27" s="529"/>
      <c r="I27" s="529"/>
      <c r="J27" s="529"/>
      <c r="K27" s="530">
        <f t="shared" si="4"/>
        <v>0</v>
      </c>
      <c r="L27" s="530">
        <f t="shared" si="5"/>
        <v>0</v>
      </c>
      <c r="M27" s="531">
        <f t="shared" si="6"/>
        <v>0</v>
      </c>
      <c r="N27" s="530">
        <f t="shared" si="7"/>
        <v>0</v>
      </c>
      <c r="O27" s="530">
        <f t="shared" si="8"/>
        <v>0</v>
      </c>
      <c r="P27" s="530">
        <f t="shared" si="9"/>
        <v>0</v>
      </c>
      <c r="Q27" s="522">
        <f t="shared" si="10"/>
        <v>0</v>
      </c>
      <c r="R27" s="79"/>
      <c r="S27" s="159">
        <f t="shared" si="11"/>
        <v>0</v>
      </c>
      <c r="T27" s="154"/>
    </row>
    <row r="28" spans="1:20" ht="18" customHeight="1" x14ac:dyDescent="0.2">
      <c r="A28" s="160" t="s">
        <v>413</v>
      </c>
      <c r="B28" s="68" t="s">
        <v>36</v>
      </c>
      <c r="C28" s="161"/>
      <c r="D28" s="371" t="s">
        <v>283</v>
      </c>
      <c r="E28" s="528"/>
      <c r="F28" s="528"/>
      <c r="G28" s="529"/>
      <c r="H28" s="529"/>
      <c r="I28" s="529"/>
      <c r="J28" s="529"/>
      <c r="K28" s="530">
        <f t="shared" si="4"/>
        <v>0</v>
      </c>
      <c r="L28" s="530">
        <f t="shared" si="5"/>
        <v>0</v>
      </c>
      <c r="M28" s="531">
        <f t="shared" si="6"/>
        <v>0</v>
      </c>
      <c r="N28" s="530">
        <f t="shared" si="7"/>
        <v>0</v>
      </c>
      <c r="O28" s="530">
        <f t="shared" si="8"/>
        <v>0</v>
      </c>
      <c r="P28" s="530">
        <f t="shared" si="9"/>
        <v>0</v>
      </c>
      <c r="Q28" s="522">
        <f t="shared" si="10"/>
        <v>0</v>
      </c>
      <c r="R28" s="79"/>
      <c r="S28" s="159">
        <f t="shared" si="11"/>
        <v>0</v>
      </c>
      <c r="T28" s="154"/>
    </row>
    <row r="29" spans="1:20" ht="18" hidden="1" customHeight="1" x14ac:dyDescent="0.2">
      <c r="A29" s="160">
        <v>1008</v>
      </c>
      <c r="B29" s="68" t="s">
        <v>226</v>
      </c>
      <c r="C29" s="161"/>
      <c r="D29" s="371"/>
      <c r="E29" s="528"/>
      <c r="F29" s="528"/>
      <c r="G29" s="529"/>
      <c r="H29" s="529"/>
      <c r="I29" s="529"/>
      <c r="J29" s="529"/>
      <c r="K29" s="530">
        <f t="shared" si="4"/>
        <v>0</v>
      </c>
      <c r="L29" s="530">
        <f t="shared" si="5"/>
        <v>0</v>
      </c>
      <c r="M29" s="531">
        <f t="shared" si="6"/>
        <v>0</v>
      </c>
      <c r="N29" s="530">
        <f t="shared" si="7"/>
        <v>0</v>
      </c>
      <c r="O29" s="530">
        <f t="shared" si="8"/>
        <v>0</v>
      </c>
      <c r="P29" s="530">
        <f t="shared" si="9"/>
        <v>0</v>
      </c>
      <c r="Q29" s="522">
        <f>SUM(K29:P29)*1</f>
        <v>0</v>
      </c>
      <c r="R29" s="79"/>
      <c r="S29" s="159">
        <f t="shared" si="11"/>
        <v>0</v>
      </c>
      <c r="T29" s="154"/>
    </row>
    <row r="30" spans="1:20" ht="18" hidden="1" customHeight="1" x14ac:dyDescent="0.2">
      <c r="A30" s="160">
        <v>1009</v>
      </c>
      <c r="B30" s="68" t="s">
        <v>227</v>
      </c>
      <c r="C30" s="161"/>
      <c r="D30" s="371"/>
      <c r="E30" s="528"/>
      <c r="F30" s="528"/>
      <c r="G30" s="529"/>
      <c r="H30" s="529"/>
      <c r="I30" s="529"/>
      <c r="J30" s="529"/>
      <c r="K30" s="530">
        <f t="shared" si="4"/>
        <v>0</v>
      </c>
      <c r="L30" s="530">
        <f t="shared" si="5"/>
        <v>0</v>
      </c>
      <c r="M30" s="531">
        <f t="shared" si="6"/>
        <v>0</v>
      </c>
      <c r="N30" s="530">
        <f t="shared" si="7"/>
        <v>0</v>
      </c>
      <c r="O30" s="530">
        <f t="shared" si="8"/>
        <v>0</v>
      </c>
      <c r="P30" s="530">
        <f t="shared" si="9"/>
        <v>0</v>
      </c>
      <c r="Q30" s="522">
        <f>SUM(K30:P30)*1</f>
        <v>0</v>
      </c>
      <c r="R30" s="79"/>
      <c r="S30" s="159">
        <f t="shared" si="11"/>
        <v>0</v>
      </c>
      <c r="T30" s="154"/>
    </row>
    <row r="31" spans="1:20" ht="18" customHeight="1" x14ac:dyDescent="0.2">
      <c r="A31" s="160" t="s">
        <v>414</v>
      </c>
      <c r="B31" s="68" t="s">
        <v>447</v>
      </c>
      <c r="C31" s="161"/>
      <c r="D31" s="371">
        <v>20</v>
      </c>
      <c r="E31" s="528"/>
      <c r="F31" s="528"/>
      <c r="G31" s="529"/>
      <c r="H31" s="529"/>
      <c r="I31" s="529"/>
      <c r="J31" s="529"/>
      <c r="K31" s="530">
        <f t="shared" si="4"/>
        <v>0</v>
      </c>
      <c r="L31" s="530">
        <f t="shared" si="5"/>
        <v>0</v>
      </c>
      <c r="M31" s="531">
        <f t="shared" si="6"/>
        <v>0</v>
      </c>
      <c r="N31" s="530">
        <f t="shared" si="7"/>
        <v>0</v>
      </c>
      <c r="O31" s="530">
        <f t="shared" si="8"/>
        <v>0</v>
      </c>
      <c r="P31" s="530">
        <f t="shared" si="9"/>
        <v>0</v>
      </c>
      <c r="Q31" s="522">
        <f>SUM(K31:P31)</f>
        <v>0</v>
      </c>
      <c r="R31" s="79"/>
      <c r="S31" s="159">
        <f t="shared" si="11"/>
        <v>0</v>
      </c>
      <c r="T31" s="154"/>
    </row>
    <row r="32" spans="1:20" ht="18" customHeight="1" x14ac:dyDescent="0.2">
      <c r="A32" s="160" t="s">
        <v>415</v>
      </c>
      <c r="B32" s="68" t="s">
        <v>147</v>
      </c>
      <c r="C32" s="161"/>
      <c r="D32" s="371">
        <v>10</v>
      </c>
      <c r="E32" s="528"/>
      <c r="F32" s="528"/>
      <c r="G32" s="529"/>
      <c r="H32" s="529"/>
      <c r="I32" s="529"/>
      <c r="J32" s="529"/>
      <c r="K32" s="530">
        <f t="shared" si="4"/>
        <v>0</v>
      </c>
      <c r="L32" s="530">
        <f t="shared" si="5"/>
        <v>0</v>
      </c>
      <c r="M32" s="531">
        <f t="shared" si="6"/>
        <v>0</v>
      </c>
      <c r="N32" s="530">
        <f t="shared" si="7"/>
        <v>0</v>
      </c>
      <c r="O32" s="530">
        <f t="shared" si="8"/>
        <v>0</v>
      </c>
      <c r="P32" s="530">
        <f t="shared" si="9"/>
        <v>0</v>
      </c>
      <c r="Q32" s="522">
        <f>SUM(K32:P32)</f>
        <v>0</v>
      </c>
      <c r="R32" s="79"/>
      <c r="S32" s="159">
        <f t="shared" si="11"/>
        <v>0</v>
      </c>
      <c r="T32" s="154"/>
    </row>
    <row r="33" spans="1:20" ht="18" customHeight="1" x14ac:dyDescent="0.2">
      <c r="A33" s="160" t="s">
        <v>415</v>
      </c>
      <c r="B33" s="68" t="s">
        <v>148</v>
      </c>
      <c r="C33" s="161"/>
      <c r="D33" s="371">
        <v>5</v>
      </c>
      <c r="E33" s="528"/>
      <c r="F33" s="528"/>
      <c r="G33" s="529"/>
      <c r="H33" s="529"/>
      <c r="I33" s="529"/>
      <c r="J33" s="529"/>
      <c r="K33" s="530">
        <f t="shared" si="4"/>
        <v>0</v>
      </c>
      <c r="L33" s="530">
        <f t="shared" si="5"/>
        <v>0</v>
      </c>
      <c r="M33" s="531">
        <f t="shared" si="6"/>
        <v>0</v>
      </c>
      <c r="N33" s="530">
        <f t="shared" si="7"/>
        <v>0</v>
      </c>
      <c r="O33" s="530">
        <f t="shared" si="8"/>
        <v>0</v>
      </c>
      <c r="P33" s="530">
        <f t="shared" si="9"/>
        <v>0</v>
      </c>
      <c r="Q33" s="522">
        <f>SUM(K33:P33)</f>
        <v>0</v>
      </c>
      <c r="R33" s="79"/>
      <c r="S33" s="159">
        <f t="shared" si="11"/>
        <v>0</v>
      </c>
      <c r="T33" s="154"/>
    </row>
    <row r="34" spans="1:20" ht="18" customHeight="1" x14ac:dyDescent="0.2">
      <c r="A34" s="156" t="s">
        <v>416</v>
      </c>
      <c r="B34" s="68" t="s">
        <v>228</v>
      </c>
      <c r="C34" s="152"/>
      <c r="D34" s="362">
        <v>50</v>
      </c>
      <c r="E34" s="528"/>
      <c r="F34" s="528"/>
      <c r="G34" s="532"/>
      <c r="H34" s="529"/>
      <c r="I34" s="529"/>
      <c r="J34" s="529"/>
      <c r="K34" s="536">
        <f t="shared" si="4"/>
        <v>0</v>
      </c>
      <c r="L34" s="536">
        <f t="shared" si="5"/>
        <v>0</v>
      </c>
      <c r="M34" s="537">
        <f t="shared" si="6"/>
        <v>0</v>
      </c>
      <c r="N34" s="536">
        <f t="shared" si="7"/>
        <v>0</v>
      </c>
      <c r="O34" s="536">
        <f t="shared" si="8"/>
        <v>0</v>
      </c>
      <c r="P34" s="536">
        <f t="shared" si="9"/>
        <v>0</v>
      </c>
      <c r="Q34" s="522">
        <f>SUM(K34:P34)</f>
        <v>0</v>
      </c>
      <c r="R34" s="79"/>
      <c r="S34" s="159">
        <f t="shared" si="11"/>
        <v>0</v>
      </c>
      <c r="T34" s="154"/>
    </row>
    <row r="35" spans="1:20" ht="18" hidden="1" customHeight="1" x14ac:dyDescent="0.2">
      <c r="A35" s="156">
        <v>1013</v>
      </c>
      <c r="B35" s="68" t="s">
        <v>229</v>
      </c>
      <c r="C35" s="480"/>
      <c r="D35" s="362"/>
      <c r="E35" s="528"/>
      <c r="F35" s="528"/>
      <c r="G35" s="532"/>
      <c r="H35" s="529"/>
      <c r="I35" s="529"/>
      <c r="J35" s="529"/>
      <c r="K35" s="530">
        <f t="shared" si="4"/>
        <v>0</v>
      </c>
      <c r="L35" s="530">
        <f t="shared" si="5"/>
        <v>0</v>
      </c>
      <c r="M35" s="531">
        <f t="shared" si="6"/>
        <v>0</v>
      </c>
      <c r="N35" s="530">
        <f t="shared" si="7"/>
        <v>0</v>
      </c>
      <c r="O35" s="530">
        <f t="shared" si="8"/>
        <v>0</v>
      </c>
      <c r="P35" s="530">
        <f t="shared" si="9"/>
        <v>0</v>
      </c>
      <c r="Q35" s="522">
        <f>SUM(K35:P35)*1</f>
        <v>0</v>
      </c>
      <c r="R35" s="79"/>
      <c r="S35" s="159">
        <f t="shared" si="11"/>
        <v>0</v>
      </c>
      <c r="T35" s="154"/>
    </row>
    <row r="36" spans="1:20" ht="18" hidden="1" customHeight="1" x14ac:dyDescent="0.2">
      <c r="A36" s="156">
        <v>1014</v>
      </c>
      <c r="B36" s="68" t="s">
        <v>230</v>
      </c>
      <c r="C36" s="480"/>
      <c r="D36" s="362"/>
      <c r="E36" s="528"/>
      <c r="F36" s="528"/>
      <c r="G36" s="532"/>
      <c r="H36" s="529"/>
      <c r="I36" s="529"/>
      <c r="J36" s="529"/>
      <c r="K36" s="530">
        <f t="shared" si="4"/>
        <v>0</v>
      </c>
      <c r="L36" s="530">
        <f t="shared" si="5"/>
        <v>0</v>
      </c>
      <c r="M36" s="531">
        <f t="shared" si="6"/>
        <v>0</v>
      </c>
      <c r="N36" s="530">
        <f t="shared" si="7"/>
        <v>0</v>
      </c>
      <c r="O36" s="530">
        <f t="shared" si="8"/>
        <v>0</v>
      </c>
      <c r="P36" s="530">
        <f t="shared" si="9"/>
        <v>0</v>
      </c>
      <c r="Q36" s="522">
        <f>SUM(K36:P36)*1</f>
        <v>0</v>
      </c>
      <c r="R36" s="79"/>
      <c r="S36" s="159">
        <f t="shared" si="11"/>
        <v>0</v>
      </c>
      <c r="T36" s="154"/>
    </row>
    <row r="37" spans="1:20" ht="18" hidden="1" customHeight="1" x14ac:dyDescent="0.2">
      <c r="A37" s="156">
        <v>1015</v>
      </c>
      <c r="B37" s="68" t="s">
        <v>242</v>
      </c>
      <c r="C37" s="480"/>
      <c r="D37" s="362"/>
      <c r="E37" s="528"/>
      <c r="F37" s="528"/>
      <c r="G37" s="532"/>
      <c r="H37" s="529"/>
      <c r="I37" s="529"/>
      <c r="J37" s="529"/>
      <c r="K37" s="530">
        <f t="shared" si="4"/>
        <v>0</v>
      </c>
      <c r="L37" s="530">
        <f t="shared" si="5"/>
        <v>0</v>
      </c>
      <c r="M37" s="531">
        <f t="shared" si="6"/>
        <v>0</v>
      </c>
      <c r="N37" s="530">
        <f t="shared" si="7"/>
        <v>0</v>
      </c>
      <c r="O37" s="530">
        <f t="shared" si="8"/>
        <v>0</v>
      </c>
      <c r="P37" s="530">
        <f t="shared" si="9"/>
        <v>0</v>
      </c>
      <c r="Q37" s="522">
        <f>SUM(K37:P37)*1</f>
        <v>0</v>
      </c>
      <c r="R37" s="79"/>
      <c r="S37" s="159">
        <f t="shared" si="11"/>
        <v>0</v>
      </c>
      <c r="T37" s="154"/>
    </row>
    <row r="38" spans="1:20" ht="18" hidden="1" customHeight="1" x14ac:dyDescent="0.2">
      <c r="A38" s="156">
        <v>1016</v>
      </c>
      <c r="B38" s="68" t="s">
        <v>243</v>
      </c>
      <c r="C38" s="480"/>
      <c r="D38" s="362"/>
      <c r="E38" s="528"/>
      <c r="F38" s="528"/>
      <c r="G38" s="532"/>
      <c r="H38" s="529"/>
      <c r="I38" s="529"/>
      <c r="J38" s="529"/>
      <c r="K38" s="530">
        <f t="shared" si="4"/>
        <v>0</v>
      </c>
      <c r="L38" s="530">
        <f t="shared" si="5"/>
        <v>0</v>
      </c>
      <c r="M38" s="531">
        <f t="shared" si="6"/>
        <v>0</v>
      </c>
      <c r="N38" s="530">
        <f t="shared" si="7"/>
        <v>0</v>
      </c>
      <c r="O38" s="530">
        <f t="shared" si="8"/>
        <v>0</v>
      </c>
      <c r="P38" s="530">
        <f t="shared" si="9"/>
        <v>0</v>
      </c>
      <c r="Q38" s="522">
        <f>SUM(K38:P38)*1</f>
        <v>0</v>
      </c>
      <c r="R38" s="79"/>
      <c r="S38" s="159">
        <f t="shared" si="11"/>
        <v>0</v>
      </c>
      <c r="T38" s="154"/>
    </row>
    <row r="39" spans="1:20" ht="18" customHeight="1" x14ac:dyDescent="0.2">
      <c r="A39" s="156" t="s">
        <v>417</v>
      </c>
      <c r="B39" s="68" t="s">
        <v>408</v>
      </c>
      <c r="C39" s="480"/>
      <c r="D39" s="362">
        <v>4</v>
      </c>
      <c r="E39" s="528"/>
      <c r="F39" s="528"/>
      <c r="G39" s="532"/>
      <c r="H39" s="529"/>
      <c r="I39" s="529"/>
      <c r="J39" s="529"/>
      <c r="K39" s="1020">
        <f t="shared" si="4"/>
        <v>0</v>
      </c>
      <c r="L39" s="1020">
        <f t="shared" si="5"/>
        <v>0</v>
      </c>
      <c r="M39" s="1021">
        <f t="shared" si="6"/>
        <v>0</v>
      </c>
      <c r="N39" s="1020">
        <f t="shared" si="7"/>
        <v>0</v>
      </c>
      <c r="O39" s="1020">
        <f t="shared" si="8"/>
        <v>0</v>
      </c>
      <c r="P39" s="1020">
        <f t="shared" si="9"/>
        <v>0</v>
      </c>
      <c r="Q39" s="522">
        <f>(SUM(K39:P39)+Q169)</f>
        <v>0</v>
      </c>
      <c r="R39" s="79"/>
      <c r="S39" s="159">
        <f t="shared" si="11"/>
        <v>0</v>
      </c>
      <c r="T39" s="154"/>
    </row>
    <row r="40" spans="1:20" ht="18" hidden="1" customHeight="1" thickBot="1" x14ac:dyDescent="0.25">
      <c r="A40" s="156">
        <v>1018</v>
      </c>
      <c r="B40" s="68" t="s">
        <v>231</v>
      </c>
      <c r="C40" s="480"/>
      <c r="D40" s="362"/>
      <c r="E40" s="528"/>
      <c r="F40" s="528"/>
      <c r="G40" s="532"/>
      <c r="H40" s="529"/>
      <c r="I40" s="529"/>
      <c r="J40" s="529"/>
      <c r="K40" s="1020">
        <f t="shared" si="4"/>
        <v>0</v>
      </c>
      <c r="L40" s="1020">
        <f t="shared" si="5"/>
        <v>0</v>
      </c>
      <c r="M40" s="1021">
        <f t="shared" si="6"/>
        <v>0</v>
      </c>
      <c r="N40" s="1020">
        <f t="shared" si="7"/>
        <v>0</v>
      </c>
      <c r="O40" s="1020">
        <f t="shared" si="8"/>
        <v>0</v>
      </c>
      <c r="P40" s="1020">
        <f t="shared" si="9"/>
        <v>0</v>
      </c>
      <c r="Q40" s="522">
        <f>SUM(K40:P40)*1</f>
        <v>0</v>
      </c>
      <c r="R40" s="79"/>
      <c r="S40" s="165">
        <f>SUM(K40:L40)</f>
        <v>0</v>
      </c>
      <c r="T40" s="154"/>
    </row>
    <row r="41" spans="1:20" ht="18" customHeight="1" thickBot="1" x14ac:dyDescent="0.25">
      <c r="A41" s="156" t="s">
        <v>417</v>
      </c>
      <c r="B41" s="68" t="s">
        <v>448</v>
      </c>
      <c r="C41" s="480"/>
      <c r="D41" s="362">
        <v>3</v>
      </c>
      <c r="E41" s="528"/>
      <c r="F41" s="528"/>
      <c r="G41" s="532"/>
      <c r="H41" s="529"/>
      <c r="I41" s="529"/>
      <c r="J41" s="529"/>
      <c r="K41" s="1020">
        <f>E41*D41</f>
        <v>0</v>
      </c>
      <c r="L41" s="1020">
        <f>F41*D41</f>
        <v>0</v>
      </c>
      <c r="M41" s="1021">
        <f>G41*D41</f>
        <v>0</v>
      </c>
      <c r="N41" s="1020">
        <f>H41*D41</f>
        <v>0</v>
      </c>
      <c r="O41" s="1020">
        <f>I41*D41</f>
        <v>0</v>
      </c>
      <c r="P41" s="1020">
        <f>J41*D41</f>
        <v>0</v>
      </c>
      <c r="Q41" s="522"/>
      <c r="R41" s="79"/>
      <c r="S41" s="204"/>
      <c r="T41" s="154"/>
    </row>
    <row r="42" spans="1:20" ht="18" customHeight="1" thickBot="1" x14ac:dyDescent="0.25">
      <c r="A42" s="156" t="s">
        <v>418</v>
      </c>
      <c r="B42" s="68" t="s">
        <v>38</v>
      </c>
      <c r="C42" s="480"/>
      <c r="D42" s="362">
        <v>3</v>
      </c>
      <c r="E42" s="528"/>
      <c r="F42" s="528"/>
      <c r="G42" s="532"/>
      <c r="H42" s="529"/>
      <c r="I42" s="529"/>
      <c r="J42" s="529"/>
      <c r="K42" s="536">
        <f t="shared" si="4"/>
        <v>0</v>
      </c>
      <c r="L42" s="536">
        <f t="shared" si="5"/>
        <v>0</v>
      </c>
      <c r="M42" s="537">
        <f t="shared" si="6"/>
        <v>0</v>
      </c>
      <c r="N42" s="536">
        <f t="shared" si="7"/>
        <v>0</v>
      </c>
      <c r="O42" s="536">
        <f t="shared" si="8"/>
        <v>0</v>
      </c>
      <c r="P42" s="536">
        <f t="shared" si="9"/>
        <v>0</v>
      </c>
      <c r="Q42" s="522">
        <f t="shared" ref="Q42:Q48" si="12">SUM(K42:P42)</f>
        <v>0</v>
      </c>
      <c r="R42" s="79"/>
      <c r="S42" s="174">
        <f>SUM(S25:S40)</f>
        <v>0</v>
      </c>
      <c r="T42" s="154"/>
    </row>
    <row r="43" spans="1:20" ht="18" hidden="1" customHeight="1" x14ac:dyDescent="0.2">
      <c r="A43" s="156">
        <v>1020</v>
      </c>
      <c r="B43" s="68" t="s">
        <v>37</v>
      </c>
      <c r="C43" s="480"/>
      <c r="D43" s="362"/>
      <c r="E43" s="528"/>
      <c r="F43" s="528"/>
      <c r="G43" s="532"/>
      <c r="H43" s="529"/>
      <c r="I43" s="529"/>
      <c r="J43" s="529"/>
      <c r="K43" s="530">
        <f t="shared" si="4"/>
        <v>0</v>
      </c>
      <c r="L43" s="530">
        <f t="shared" si="5"/>
        <v>0</v>
      </c>
      <c r="M43" s="531">
        <f t="shared" si="6"/>
        <v>0</v>
      </c>
      <c r="N43" s="530">
        <f t="shared" si="7"/>
        <v>0</v>
      </c>
      <c r="O43" s="530">
        <f t="shared" si="8"/>
        <v>0</v>
      </c>
      <c r="P43" s="530">
        <f t="shared" si="9"/>
        <v>0</v>
      </c>
      <c r="Q43" s="522">
        <f t="shared" si="12"/>
        <v>0</v>
      </c>
      <c r="R43" s="79"/>
      <c r="S43" s="175"/>
      <c r="T43" s="154"/>
    </row>
    <row r="44" spans="1:20" ht="18" hidden="1" customHeight="1" x14ac:dyDescent="0.2">
      <c r="A44" s="156">
        <v>1021</v>
      </c>
      <c r="B44" s="68" t="s">
        <v>157</v>
      </c>
      <c r="C44" s="480"/>
      <c r="D44" s="362">
        <v>65</v>
      </c>
      <c r="E44" s="528"/>
      <c r="F44" s="528"/>
      <c r="G44" s="532"/>
      <c r="H44" s="529"/>
      <c r="I44" s="529"/>
      <c r="J44" s="529"/>
      <c r="K44" s="530">
        <f t="shared" si="4"/>
        <v>0</v>
      </c>
      <c r="L44" s="530">
        <f t="shared" si="5"/>
        <v>0</v>
      </c>
      <c r="M44" s="531">
        <f t="shared" si="6"/>
        <v>0</v>
      </c>
      <c r="N44" s="530">
        <f t="shared" si="7"/>
        <v>0</v>
      </c>
      <c r="O44" s="530">
        <f t="shared" si="8"/>
        <v>0</v>
      </c>
      <c r="P44" s="530">
        <f t="shared" si="9"/>
        <v>0</v>
      </c>
      <c r="Q44" s="522">
        <f t="shared" si="12"/>
        <v>0</v>
      </c>
      <c r="R44" s="79"/>
      <c r="S44" s="175"/>
      <c r="T44" s="154"/>
    </row>
    <row r="45" spans="1:20" ht="18" hidden="1" customHeight="1" x14ac:dyDescent="0.2">
      <c r="A45" s="156">
        <v>1022</v>
      </c>
      <c r="B45" s="68" t="s">
        <v>158</v>
      </c>
      <c r="C45" s="480"/>
      <c r="D45" s="362"/>
      <c r="E45" s="528"/>
      <c r="F45" s="528"/>
      <c r="G45" s="532"/>
      <c r="H45" s="529"/>
      <c r="I45" s="529"/>
      <c r="J45" s="529"/>
      <c r="K45" s="530">
        <f t="shared" si="4"/>
        <v>0</v>
      </c>
      <c r="L45" s="530">
        <f t="shared" si="5"/>
        <v>0</v>
      </c>
      <c r="M45" s="531">
        <f t="shared" si="6"/>
        <v>0</v>
      </c>
      <c r="N45" s="530">
        <f t="shared" si="7"/>
        <v>0</v>
      </c>
      <c r="O45" s="530">
        <f t="shared" si="8"/>
        <v>0</v>
      </c>
      <c r="P45" s="530">
        <f t="shared" si="9"/>
        <v>0</v>
      </c>
      <c r="Q45" s="522">
        <f t="shared" si="12"/>
        <v>0</v>
      </c>
      <c r="R45" s="79"/>
      <c r="S45" s="175"/>
      <c r="T45" s="154"/>
    </row>
    <row r="46" spans="1:20" ht="18" hidden="1" customHeight="1" x14ac:dyDescent="0.2">
      <c r="A46" s="156">
        <v>1023</v>
      </c>
      <c r="B46" s="68" t="s">
        <v>329</v>
      </c>
      <c r="C46" s="480"/>
      <c r="D46" s="362"/>
      <c r="E46" s="528"/>
      <c r="F46" s="528"/>
      <c r="G46" s="532"/>
      <c r="H46" s="529"/>
      <c r="I46" s="529"/>
      <c r="J46" s="529"/>
      <c r="K46" s="530">
        <f t="shared" si="4"/>
        <v>0</v>
      </c>
      <c r="L46" s="530">
        <f t="shared" si="5"/>
        <v>0</v>
      </c>
      <c r="M46" s="531">
        <f t="shared" si="6"/>
        <v>0</v>
      </c>
      <c r="N46" s="530">
        <f t="shared" si="7"/>
        <v>0</v>
      </c>
      <c r="O46" s="530">
        <f t="shared" si="8"/>
        <v>0</v>
      </c>
      <c r="P46" s="530">
        <f t="shared" si="9"/>
        <v>0</v>
      </c>
      <c r="Q46" s="522">
        <f t="shared" si="12"/>
        <v>0</v>
      </c>
      <c r="R46" s="79"/>
      <c r="S46" s="175"/>
      <c r="T46" s="154"/>
    </row>
    <row r="47" spans="1:20" ht="18" customHeight="1" x14ac:dyDescent="0.2">
      <c r="A47" s="156" t="s">
        <v>420</v>
      </c>
      <c r="B47" s="68" t="s">
        <v>159</v>
      </c>
      <c r="C47" s="480"/>
      <c r="D47" s="362">
        <v>5</v>
      </c>
      <c r="E47" s="528"/>
      <c r="F47" s="528"/>
      <c r="G47" s="532"/>
      <c r="H47" s="529"/>
      <c r="I47" s="529"/>
      <c r="J47" s="529"/>
      <c r="K47" s="1020">
        <f t="shared" si="4"/>
        <v>0</v>
      </c>
      <c r="L47" s="1020">
        <f t="shared" si="5"/>
        <v>0</v>
      </c>
      <c r="M47" s="1021">
        <f t="shared" si="6"/>
        <v>0</v>
      </c>
      <c r="N47" s="1020">
        <f t="shared" si="7"/>
        <v>0</v>
      </c>
      <c r="O47" s="1020">
        <f t="shared" si="8"/>
        <v>0</v>
      </c>
      <c r="P47" s="1020">
        <f t="shared" si="9"/>
        <v>0</v>
      </c>
      <c r="Q47" s="522">
        <f t="shared" si="12"/>
        <v>0</v>
      </c>
      <c r="R47" s="79"/>
      <c r="S47" s="175"/>
      <c r="T47" s="154"/>
    </row>
    <row r="48" spans="1:20" ht="18" customHeight="1" x14ac:dyDescent="0.2">
      <c r="A48" s="155" t="s">
        <v>421</v>
      </c>
      <c r="B48" s="68" t="s">
        <v>24</v>
      </c>
      <c r="C48" s="166"/>
      <c r="D48" s="373">
        <v>1</v>
      </c>
      <c r="E48" s="538"/>
      <c r="F48" s="528"/>
      <c r="G48" s="529"/>
      <c r="H48" s="529"/>
      <c r="I48" s="529"/>
      <c r="J48" s="529"/>
      <c r="K48" s="1020">
        <f t="shared" si="4"/>
        <v>0</v>
      </c>
      <c r="L48" s="1020">
        <f t="shared" si="5"/>
        <v>0</v>
      </c>
      <c r="M48" s="1021">
        <f t="shared" si="6"/>
        <v>0</v>
      </c>
      <c r="N48" s="1020">
        <f t="shared" si="7"/>
        <v>0</v>
      </c>
      <c r="O48" s="1020">
        <f t="shared" si="8"/>
        <v>0</v>
      </c>
      <c r="P48" s="1020">
        <f t="shared" si="9"/>
        <v>0</v>
      </c>
      <c r="Q48" s="522">
        <f t="shared" si="12"/>
        <v>0</v>
      </c>
      <c r="R48" s="79"/>
      <c r="S48" s="175"/>
      <c r="T48" s="154"/>
    </row>
    <row r="49" spans="1:20" s="170" customFormat="1" ht="18" customHeight="1" x14ac:dyDescent="0.25">
      <c r="A49" s="138"/>
      <c r="B49" s="139" t="s">
        <v>120</v>
      </c>
      <c r="C49" s="152"/>
      <c r="D49" s="140"/>
      <c r="E49" s="140"/>
      <c r="F49" s="241"/>
      <c r="G49" s="524"/>
      <c r="H49" s="524"/>
      <c r="I49" s="524"/>
      <c r="J49" s="524"/>
      <c r="K49" s="525"/>
      <c r="L49" s="525"/>
      <c r="M49" s="526"/>
      <c r="N49" s="525"/>
      <c r="O49" s="525"/>
      <c r="P49" s="525"/>
      <c r="Q49" s="188"/>
      <c r="R49" s="169"/>
      <c r="S49" s="329"/>
      <c r="T49" s="329"/>
    </row>
    <row r="50" spans="1:20" ht="18" customHeight="1" x14ac:dyDescent="0.2">
      <c r="A50" s="171" t="s">
        <v>422</v>
      </c>
      <c r="B50" s="428" t="s">
        <v>121</v>
      </c>
      <c r="C50" s="152"/>
      <c r="D50" s="362" t="s">
        <v>283</v>
      </c>
      <c r="E50" s="528"/>
      <c r="F50" s="528"/>
      <c r="G50" s="529"/>
      <c r="H50" s="529"/>
      <c r="I50" s="529"/>
      <c r="J50" s="529"/>
      <c r="K50" s="536">
        <f t="shared" ref="K50:K56" si="13">E50*D50</f>
        <v>0</v>
      </c>
      <c r="L50" s="536">
        <f t="shared" ref="L50:L56" si="14">F50*D50</f>
        <v>0</v>
      </c>
      <c r="M50" s="537">
        <v>0</v>
      </c>
      <c r="N50" s="536">
        <f t="shared" ref="N50:N56" si="15">H50*D50</f>
        <v>0</v>
      </c>
      <c r="O50" s="536">
        <f t="shared" ref="O50:O56" si="16">I50*D50</f>
        <v>0</v>
      </c>
      <c r="P50" s="536">
        <f t="shared" ref="P50:P56" si="17">J50*D50</f>
        <v>0</v>
      </c>
      <c r="Q50" s="539">
        <f t="shared" ref="Q50:Q56" si="18">SUM(K50:P50)</f>
        <v>0</v>
      </c>
      <c r="R50" s="79"/>
      <c r="S50" s="175"/>
      <c r="T50" s="154"/>
    </row>
    <row r="51" spans="1:20" ht="18" customHeight="1" x14ac:dyDescent="0.2">
      <c r="A51" s="171" t="s">
        <v>423</v>
      </c>
      <c r="B51" s="428" t="s">
        <v>122</v>
      </c>
      <c r="C51" s="152"/>
      <c r="D51" s="362" t="s">
        <v>283</v>
      </c>
      <c r="E51" s="528"/>
      <c r="F51" s="528"/>
      <c r="G51" s="529"/>
      <c r="H51" s="529"/>
      <c r="I51" s="529"/>
      <c r="J51" s="529"/>
      <c r="K51" s="536">
        <f t="shared" si="13"/>
        <v>0</v>
      </c>
      <c r="L51" s="536">
        <f t="shared" si="14"/>
        <v>0</v>
      </c>
      <c r="M51" s="537">
        <v>0</v>
      </c>
      <c r="N51" s="536">
        <f t="shared" si="15"/>
        <v>0</v>
      </c>
      <c r="O51" s="536">
        <f t="shared" si="16"/>
        <v>0</v>
      </c>
      <c r="P51" s="536">
        <f t="shared" si="17"/>
        <v>0</v>
      </c>
      <c r="Q51" s="539">
        <f t="shared" si="18"/>
        <v>0</v>
      </c>
      <c r="R51" s="79"/>
      <c r="S51" s="175"/>
      <c r="T51" s="154"/>
    </row>
    <row r="52" spans="1:20" ht="18" customHeight="1" x14ac:dyDescent="0.2">
      <c r="A52" s="171" t="s">
        <v>424</v>
      </c>
      <c r="B52" s="428" t="s">
        <v>126</v>
      </c>
      <c r="C52" s="152"/>
      <c r="D52" s="362">
        <v>30</v>
      </c>
      <c r="E52" s="528"/>
      <c r="F52" s="528"/>
      <c r="G52" s="529"/>
      <c r="H52" s="529"/>
      <c r="I52" s="529"/>
      <c r="J52" s="529"/>
      <c r="K52" s="536">
        <f t="shared" si="13"/>
        <v>0</v>
      </c>
      <c r="L52" s="536">
        <f t="shared" si="14"/>
        <v>0</v>
      </c>
      <c r="M52" s="537">
        <v>0</v>
      </c>
      <c r="N52" s="536">
        <f t="shared" si="15"/>
        <v>0</v>
      </c>
      <c r="O52" s="536">
        <f t="shared" si="16"/>
        <v>0</v>
      </c>
      <c r="P52" s="536">
        <f t="shared" si="17"/>
        <v>0</v>
      </c>
      <c r="Q52" s="539">
        <f t="shared" si="18"/>
        <v>0</v>
      </c>
      <c r="R52" s="79"/>
      <c r="S52" s="175"/>
      <c r="T52" s="154"/>
    </row>
    <row r="53" spans="1:20" ht="18" customHeight="1" x14ac:dyDescent="0.2">
      <c r="A53" s="171" t="s">
        <v>425</v>
      </c>
      <c r="B53" s="428" t="s">
        <v>125</v>
      </c>
      <c r="C53" s="152"/>
      <c r="D53" s="362">
        <v>35</v>
      </c>
      <c r="E53" s="528"/>
      <c r="F53" s="528"/>
      <c r="G53" s="529"/>
      <c r="H53" s="529"/>
      <c r="I53" s="529"/>
      <c r="J53" s="529"/>
      <c r="K53" s="536">
        <f t="shared" si="13"/>
        <v>0</v>
      </c>
      <c r="L53" s="536">
        <f t="shared" si="14"/>
        <v>0</v>
      </c>
      <c r="M53" s="537">
        <v>0</v>
      </c>
      <c r="N53" s="536">
        <f t="shared" si="15"/>
        <v>0</v>
      </c>
      <c r="O53" s="536">
        <f t="shared" si="16"/>
        <v>0</v>
      </c>
      <c r="P53" s="536">
        <f t="shared" si="17"/>
        <v>0</v>
      </c>
      <c r="Q53" s="539">
        <f t="shared" si="18"/>
        <v>0</v>
      </c>
      <c r="R53" s="79"/>
      <c r="S53" s="175"/>
      <c r="T53" s="154"/>
    </row>
    <row r="54" spans="1:20" ht="18" customHeight="1" x14ac:dyDescent="0.2">
      <c r="A54" s="171" t="s">
        <v>429</v>
      </c>
      <c r="B54" s="428" t="s">
        <v>124</v>
      </c>
      <c r="C54" s="152"/>
      <c r="D54" s="362">
        <v>30</v>
      </c>
      <c r="E54" s="528"/>
      <c r="F54" s="528"/>
      <c r="G54" s="529"/>
      <c r="H54" s="529"/>
      <c r="I54" s="529"/>
      <c r="J54" s="529"/>
      <c r="K54" s="536">
        <f t="shared" si="13"/>
        <v>0</v>
      </c>
      <c r="L54" s="536">
        <f t="shared" si="14"/>
        <v>0</v>
      </c>
      <c r="M54" s="537">
        <v>0</v>
      </c>
      <c r="N54" s="536">
        <f t="shared" si="15"/>
        <v>0</v>
      </c>
      <c r="O54" s="536">
        <f t="shared" si="16"/>
        <v>0</v>
      </c>
      <c r="P54" s="536">
        <f t="shared" si="17"/>
        <v>0</v>
      </c>
      <c r="Q54" s="539">
        <f t="shared" si="18"/>
        <v>0</v>
      </c>
      <c r="R54" s="79"/>
      <c r="S54" s="175"/>
      <c r="T54" s="154"/>
    </row>
    <row r="55" spans="1:20" ht="18" customHeight="1" x14ac:dyDescent="0.2">
      <c r="A55" s="171" t="s">
        <v>426</v>
      </c>
      <c r="B55" s="428" t="s">
        <v>123</v>
      </c>
      <c r="C55" s="152"/>
      <c r="D55" s="362">
        <v>25</v>
      </c>
      <c r="E55" s="528"/>
      <c r="F55" s="528"/>
      <c r="G55" s="529"/>
      <c r="H55" s="529"/>
      <c r="I55" s="529"/>
      <c r="J55" s="529"/>
      <c r="K55" s="536">
        <f t="shared" si="13"/>
        <v>0</v>
      </c>
      <c r="L55" s="536">
        <f t="shared" si="14"/>
        <v>0</v>
      </c>
      <c r="M55" s="537">
        <v>0</v>
      </c>
      <c r="N55" s="536">
        <f t="shared" si="15"/>
        <v>0</v>
      </c>
      <c r="O55" s="536">
        <f t="shared" si="16"/>
        <v>0</v>
      </c>
      <c r="P55" s="536">
        <f t="shared" si="17"/>
        <v>0</v>
      </c>
      <c r="Q55" s="539">
        <f t="shared" si="18"/>
        <v>0</v>
      </c>
      <c r="R55" s="79"/>
      <c r="S55" s="175"/>
      <c r="T55" s="154"/>
    </row>
    <row r="56" spans="1:20" ht="18" customHeight="1" x14ac:dyDescent="0.2">
      <c r="A56" s="171" t="s">
        <v>221</v>
      </c>
      <c r="B56" s="428" t="s">
        <v>145</v>
      </c>
      <c r="C56" s="152"/>
      <c r="D56" s="362">
        <v>25</v>
      </c>
      <c r="E56" s="528"/>
      <c r="F56" s="528"/>
      <c r="G56" s="529"/>
      <c r="H56" s="529"/>
      <c r="I56" s="529"/>
      <c r="J56" s="529"/>
      <c r="K56" s="1035">
        <f t="shared" si="13"/>
        <v>0</v>
      </c>
      <c r="L56" s="1035">
        <f t="shared" si="14"/>
        <v>0</v>
      </c>
      <c r="M56" s="1036">
        <v>0</v>
      </c>
      <c r="N56" s="1035">
        <f t="shared" si="15"/>
        <v>0</v>
      </c>
      <c r="O56" s="1035">
        <f t="shared" si="16"/>
        <v>0</v>
      </c>
      <c r="P56" s="1035">
        <f t="shared" si="17"/>
        <v>0</v>
      </c>
      <c r="Q56" s="539">
        <f t="shared" si="18"/>
        <v>0</v>
      </c>
      <c r="R56" s="79"/>
      <c r="S56" s="175"/>
      <c r="T56" s="154"/>
    </row>
    <row r="57" spans="1:20" s="170" customFormat="1" ht="18" customHeight="1" x14ac:dyDescent="0.25">
      <c r="A57" s="138"/>
      <c r="B57" s="139" t="s">
        <v>7</v>
      </c>
      <c r="C57" s="152"/>
      <c r="D57" s="140"/>
      <c r="E57" s="140"/>
      <c r="F57" s="241"/>
      <c r="G57" s="524"/>
      <c r="H57" s="524"/>
      <c r="I57" s="524"/>
      <c r="J57" s="524"/>
      <c r="K57" s="525"/>
      <c r="L57" s="525"/>
      <c r="M57" s="526"/>
      <c r="N57" s="525"/>
      <c r="O57" s="525"/>
      <c r="P57" s="525"/>
      <c r="Q57" s="188"/>
      <c r="R57" s="169"/>
      <c r="S57" s="329"/>
      <c r="T57" s="329"/>
    </row>
    <row r="58" spans="1:20" ht="18" customHeight="1" x14ac:dyDescent="0.2">
      <c r="A58" s="156" t="s">
        <v>422</v>
      </c>
      <c r="B58" s="157" t="s">
        <v>26</v>
      </c>
      <c r="C58" s="152"/>
      <c r="D58" s="362" t="s">
        <v>283</v>
      </c>
      <c r="E58" s="541"/>
      <c r="F58" s="528"/>
      <c r="G58" s="529"/>
      <c r="H58" s="529"/>
      <c r="I58" s="529"/>
      <c r="J58" s="529"/>
      <c r="K58" s="536">
        <f t="shared" ref="K58:K76" si="19">E58*D58</f>
        <v>0</v>
      </c>
      <c r="L58" s="536">
        <f t="shared" ref="L58:L82" si="20">F58*D58</f>
        <v>0</v>
      </c>
      <c r="M58" s="537">
        <v>0</v>
      </c>
      <c r="N58" s="536">
        <f t="shared" ref="N58:N65" si="21">H58*D58</f>
        <v>0</v>
      </c>
      <c r="O58" s="536">
        <f t="shared" ref="O58:O65" si="22">I58*D58</f>
        <v>0</v>
      </c>
      <c r="P58" s="536">
        <f t="shared" ref="P58:P87" si="23">J58*D58</f>
        <v>0</v>
      </c>
      <c r="Q58" s="539">
        <f t="shared" ref="Q58:Q82" si="24">SUM(K58:P58)</f>
        <v>0</v>
      </c>
      <c r="R58" s="79"/>
      <c r="S58" s="154"/>
      <c r="T58" s="154"/>
    </row>
    <row r="59" spans="1:20" ht="18" customHeight="1" x14ac:dyDescent="0.2">
      <c r="A59" s="156" t="s">
        <v>423</v>
      </c>
      <c r="B59" s="157" t="s">
        <v>27</v>
      </c>
      <c r="C59" s="152"/>
      <c r="D59" s="362" t="s">
        <v>283</v>
      </c>
      <c r="E59" s="541"/>
      <c r="F59" s="528"/>
      <c r="G59" s="529"/>
      <c r="H59" s="529"/>
      <c r="I59" s="529"/>
      <c r="J59" s="529"/>
      <c r="K59" s="536">
        <f t="shared" si="19"/>
        <v>0</v>
      </c>
      <c r="L59" s="536">
        <f t="shared" si="20"/>
        <v>0</v>
      </c>
      <c r="M59" s="537">
        <v>0</v>
      </c>
      <c r="N59" s="536">
        <f t="shared" si="21"/>
        <v>0</v>
      </c>
      <c r="O59" s="536">
        <f t="shared" si="22"/>
        <v>0</v>
      </c>
      <c r="P59" s="536">
        <f t="shared" si="23"/>
        <v>0</v>
      </c>
      <c r="Q59" s="539">
        <f t="shared" si="24"/>
        <v>0</v>
      </c>
      <c r="R59" s="79"/>
      <c r="S59" s="154"/>
      <c r="T59" s="154"/>
    </row>
    <row r="60" spans="1:20" ht="18" customHeight="1" x14ac:dyDescent="0.2">
      <c r="A60" s="156" t="s">
        <v>428</v>
      </c>
      <c r="B60" s="157" t="s">
        <v>232</v>
      </c>
      <c r="C60" s="152"/>
      <c r="D60" s="362">
        <v>15</v>
      </c>
      <c r="E60" s="541"/>
      <c r="F60" s="528"/>
      <c r="G60" s="529"/>
      <c r="H60" s="529"/>
      <c r="I60" s="529"/>
      <c r="J60" s="529"/>
      <c r="K60" s="1035">
        <v>0</v>
      </c>
      <c r="L60" s="1035">
        <f t="shared" si="20"/>
        <v>0</v>
      </c>
      <c r="M60" s="1036">
        <v>0</v>
      </c>
      <c r="N60" s="1035">
        <f t="shared" si="21"/>
        <v>0</v>
      </c>
      <c r="O60" s="1035">
        <f t="shared" si="22"/>
        <v>0</v>
      </c>
      <c r="P60" s="1035">
        <f t="shared" si="23"/>
        <v>0</v>
      </c>
      <c r="Q60" s="539">
        <f t="shared" si="24"/>
        <v>0</v>
      </c>
      <c r="R60" s="79"/>
      <c r="S60" s="154"/>
      <c r="T60" s="154"/>
    </row>
    <row r="61" spans="1:20" ht="18" customHeight="1" x14ac:dyDescent="0.2">
      <c r="A61" s="156" t="s">
        <v>424</v>
      </c>
      <c r="B61" s="157" t="s">
        <v>28</v>
      </c>
      <c r="C61" s="180"/>
      <c r="D61" s="362">
        <v>30</v>
      </c>
      <c r="E61" s="541"/>
      <c r="F61" s="528"/>
      <c r="G61" s="529"/>
      <c r="H61" s="529"/>
      <c r="I61" s="529"/>
      <c r="J61" s="529"/>
      <c r="K61" s="536">
        <f t="shared" si="19"/>
        <v>0</v>
      </c>
      <c r="L61" s="536">
        <f t="shared" si="20"/>
        <v>0</v>
      </c>
      <c r="M61" s="537">
        <v>0</v>
      </c>
      <c r="N61" s="536">
        <f>H61*D61</f>
        <v>0</v>
      </c>
      <c r="O61" s="536">
        <f>I61*D61</f>
        <v>0</v>
      </c>
      <c r="P61" s="536">
        <f>J61*D61</f>
        <v>0</v>
      </c>
      <c r="Q61" s="539">
        <f t="shared" si="24"/>
        <v>0</v>
      </c>
      <c r="R61" s="79"/>
      <c r="S61" s="154"/>
      <c r="T61" s="154"/>
    </row>
    <row r="62" spans="1:20" ht="18" customHeight="1" x14ac:dyDescent="0.2">
      <c r="A62" s="156" t="s">
        <v>425</v>
      </c>
      <c r="B62" s="157" t="s">
        <v>29</v>
      </c>
      <c r="C62" s="180"/>
      <c r="D62" s="362">
        <v>35</v>
      </c>
      <c r="E62" s="541"/>
      <c r="F62" s="528"/>
      <c r="G62" s="529"/>
      <c r="H62" s="529"/>
      <c r="I62" s="529"/>
      <c r="J62" s="529"/>
      <c r="K62" s="536">
        <f t="shared" si="19"/>
        <v>0</v>
      </c>
      <c r="L62" s="536">
        <f t="shared" si="20"/>
        <v>0</v>
      </c>
      <c r="M62" s="537">
        <v>0</v>
      </c>
      <c r="N62" s="536">
        <f t="shared" si="21"/>
        <v>0</v>
      </c>
      <c r="O62" s="536">
        <f t="shared" si="22"/>
        <v>0</v>
      </c>
      <c r="P62" s="536">
        <f t="shared" si="23"/>
        <v>0</v>
      </c>
      <c r="Q62" s="539">
        <f t="shared" si="24"/>
        <v>0</v>
      </c>
      <c r="R62" s="79"/>
      <c r="S62" s="154"/>
      <c r="T62" s="154"/>
    </row>
    <row r="63" spans="1:20" ht="18" customHeight="1" x14ac:dyDescent="0.2">
      <c r="A63" s="156" t="s">
        <v>429</v>
      </c>
      <c r="B63" s="157" t="s">
        <v>244</v>
      </c>
      <c r="C63" s="180"/>
      <c r="D63" s="362">
        <v>34</v>
      </c>
      <c r="E63" s="541"/>
      <c r="F63" s="528"/>
      <c r="G63" s="529"/>
      <c r="H63" s="529"/>
      <c r="I63" s="529"/>
      <c r="J63" s="529"/>
      <c r="K63" s="536">
        <f t="shared" si="19"/>
        <v>0</v>
      </c>
      <c r="L63" s="536">
        <f t="shared" si="20"/>
        <v>0</v>
      </c>
      <c r="M63" s="537">
        <v>0</v>
      </c>
      <c r="N63" s="536">
        <f t="shared" si="21"/>
        <v>0</v>
      </c>
      <c r="O63" s="536">
        <f t="shared" si="22"/>
        <v>0</v>
      </c>
      <c r="P63" s="536">
        <f t="shared" si="23"/>
        <v>0</v>
      </c>
      <c r="Q63" s="539">
        <f t="shared" si="24"/>
        <v>0</v>
      </c>
      <c r="R63" s="79"/>
      <c r="S63" s="154"/>
      <c r="T63" s="154"/>
    </row>
    <row r="64" spans="1:20" ht="18" customHeight="1" x14ac:dyDescent="0.2">
      <c r="A64" s="156" t="s">
        <v>429</v>
      </c>
      <c r="B64" s="157" t="s">
        <v>245</v>
      </c>
      <c r="C64" s="180"/>
      <c r="D64" s="362">
        <v>34</v>
      </c>
      <c r="E64" s="541"/>
      <c r="F64" s="528"/>
      <c r="G64" s="529"/>
      <c r="H64" s="529"/>
      <c r="I64" s="529"/>
      <c r="J64" s="529"/>
      <c r="K64" s="536">
        <f t="shared" si="19"/>
        <v>0</v>
      </c>
      <c r="L64" s="536">
        <f t="shared" si="20"/>
        <v>0</v>
      </c>
      <c r="M64" s="537">
        <v>0</v>
      </c>
      <c r="N64" s="536">
        <f t="shared" si="21"/>
        <v>0</v>
      </c>
      <c r="O64" s="536">
        <f t="shared" si="22"/>
        <v>0</v>
      </c>
      <c r="P64" s="536">
        <f t="shared" si="23"/>
        <v>0</v>
      </c>
      <c r="Q64" s="539">
        <f t="shared" si="24"/>
        <v>0</v>
      </c>
      <c r="R64" s="79"/>
      <c r="S64" s="154"/>
      <c r="T64" s="154"/>
    </row>
    <row r="65" spans="1:20" ht="18" customHeight="1" x14ac:dyDescent="0.2">
      <c r="A65" s="156" t="s">
        <v>426</v>
      </c>
      <c r="B65" s="157" t="s">
        <v>30</v>
      </c>
      <c r="C65" s="180"/>
      <c r="D65" s="362">
        <v>30</v>
      </c>
      <c r="E65" s="528"/>
      <c r="F65" s="528"/>
      <c r="G65" s="529"/>
      <c r="H65" s="529"/>
      <c r="I65" s="529"/>
      <c r="J65" s="529"/>
      <c r="K65" s="536"/>
      <c r="L65" s="536"/>
      <c r="M65" s="537">
        <v>0</v>
      </c>
      <c r="N65" s="536">
        <f t="shared" si="21"/>
        <v>0</v>
      </c>
      <c r="O65" s="536">
        <f t="shared" si="22"/>
        <v>0</v>
      </c>
      <c r="P65" s="536">
        <f t="shared" si="23"/>
        <v>0</v>
      </c>
      <c r="Q65" s="539">
        <f t="shared" si="24"/>
        <v>0</v>
      </c>
      <c r="R65" s="79"/>
      <c r="S65" s="154"/>
      <c r="T65" s="154"/>
    </row>
    <row r="66" spans="1:20" ht="18" customHeight="1" x14ac:dyDescent="0.2">
      <c r="A66" s="181" t="s">
        <v>427</v>
      </c>
      <c r="B66" s="157" t="s">
        <v>31</v>
      </c>
      <c r="C66" s="180"/>
      <c r="D66" s="362">
        <v>25</v>
      </c>
      <c r="E66" s="528"/>
      <c r="F66" s="528"/>
      <c r="G66" s="529"/>
      <c r="H66" s="529"/>
      <c r="I66" s="529"/>
      <c r="J66" s="529"/>
      <c r="K66" s="536">
        <f t="shared" si="19"/>
        <v>0</v>
      </c>
      <c r="L66" s="536">
        <f t="shared" si="20"/>
        <v>0</v>
      </c>
      <c r="M66" s="537">
        <v>0</v>
      </c>
      <c r="N66" s="536">
        <v>0</v>
      </c>
      <c r="O66" s="536">
        <v>0</v>
      </c>
      <c r="P66" s="536">
        <v>0</v>
      </c>
      <c r="Q66" s="539">
        <f t="shared" si="24"/>
        <v>0</v>
      </c>
      <c r="R66" s="79"/>
      <c r="S66" s="154"/>
      <c r="T66" s="154"/>
    </row>
    <row r="67" spans="1:20" ht="18" customHeight="1" x14ac:dyDescent="0.2">
      <c r="A67" s="181" t="s">
        <v>430</v>
      </c>
      <c r="B67" s="157" t="s">
        <v>246</v>
      </c>
      <c r="C67" s="180"/>
      <c r="D67" s="362">
        <v>29</v>
      </c>
      <c r="E67" s="528"/>
      <c r="F67" s="528"/>
      <c r="G67" s="529"/>
      <c r="H67" s="529"/>
      <c r="I67" s="529"/>
      <c r="J67" s="529"/>
      <c r="K67" s="536">
        <f t="shared" si="19"/>
        <v>0</v>
      </c>
      <c r="L67" s="536">
        <f t="shared" si="20"/>
        <v>0</v>
      </c>
      <c r="M67" s="537">
        <v>0</v>
      </c>
      <c r="N67" s="536">
        <v>0</v>
      </c>
      <c r="O67" s="536">
        <f t="shared" ref="O67:O82" si="25">I67*D67</f>
        <v>0</v>
      </c>
      <c r="P67" s="536">
        <v>0</v>
      </c>
      <c r="Q67" s="539">
        <f t="shared" si="24"/>
        <v>0</v>
      </c>
      <c r="R67" s="79"/>
      <c r="S67" s="154"/>
      <c r="T67" s="154"/>
    </row>
    <row r="68" spans="1:20" ht="18" customHeight="1" x14ac:dyDescent="0.2">
      <c r="A68" s="181" t="s">
        <v>430</v>
      </c>
      <c r="B68" s="157" t="s">
        <v>247</v>
      </c>
      <c r="C68" s="180"/>
      <c r="D68" s="362">
        <v>29</v>
      </c>
      <c r="E68" s="528"/>
      <c r="F68" s="528"/>
      <c r="G68" s="529"/>
      <c r="H68" s="529"/>
      <c r="I68" s="529"/>
      <c r="J68" s="529"/>
      <c r="K68" s="536">
        <f t="shared" si="19"/>
        <v>0</v>
      </c>
      <c r="L68" s="536">
        <f t="shared" si="20"/>
        <v>0</v>
      </c>
      <c r="M68" s="537">
        <v>0</v>
      </c>
      <c r="N68" s="536">
        <f t="shared" ref="N68:N76" si="26">H68*D68</f>
        <v>0</v>
      </c>
      <c r="O68" s="536">
        <f t="shared" si="25"/>
        <v>0</v>
      </c>
      <c r="P68" s="536">
        <f t="shared" si="23"/>
        <v>0</v>
      </c>
      <c r="Q68" s="539">
        <f t="shared" si="24"/>
        <v>0</v>
      </c>
      <c r="R68" s="79"/>
      <c r="S68" s="154"/>
      <c r="T68" s="154"/>
    </row>
    <row r="69" spans="1:20" ht="18" customHeight="1" x14ac:dyDescent="0.2">
      <c r="A69" s="181" t="s">
        <v>431</v>
      </c>
      <c r="B69" s="157" t="s">
        <v>160</v>
      </c>
      <c r="C69" s="180"/>
      <c r="D69" s="362">
        <v>3</v>
      </c>
      <c r="E69" s="528"/>
      <c r="F69" s="528"/>
      <c r="G69" s="529"/>
      <c r="H69" s="529"/>
      <c r="I69" s="529"/>
      <c r="J69" s="529"/>
      <c r="K69" s="536">
        <f t="shared" si="19"/>
        <v>0</v>
      </c>
      <c r="L69" s="536">
        <f t="shared" si="20"/>
        <v>0</v>
      </c>
      <c r="M69" s="537">
        <v>0</v>
      </c>
      <c r="N69" s="536">
        <f t="shared" si="26"/>
        <v>0</v>
      </c>
      <c r="O69" s="536">
        <f t="shared" si="25"/>
        <v>0</v>
      </c>
      <c r="P69" s="536">
        <f t="shared" si="23"/>
        <v>0</v>
      </c>
      <c r="Q69" s="539">
        <f t="shared" si="24"/>
        <v>0</v>
      </c>
      <c r="R69" s="79"/>
      <c r="S69" s="154"/>
      <c r="T69" s="154"/>
    </row>
    <row r="70" spans="1:20" ht="18" hidden="1" customHeight="1" x14ac:dyDescent="0.2">
      <c r="A70" s="181">
        <v>1112</v>
      </c>
      <c r="B70" s="157" t="s">
        <v>161</v>
      </c>
      <c r="C70" s="180"/>
      <c r="D70" s="374"/>
      <c r="E70" s="528"/>
      <c r="F70" s="528"/>
      <c r="G70" s="529"/>
      <c r="H70" s="529"/>
      <c r="I70" s="529"/>
      <c r="J70" s="529"/>
      <c r="K70" s="521">
        <f t="shared" si="19"/>
        <v>0</v>
      </c>
      <c r="L70" s="521">
        <f t="shared" si="20"/>
        <v>0</v>
      </c>
      <c r="M70" s="540">
        <f t="shared" ref="M70:M76" si="27">G70*D70</f>
        <v>0</v>
      </c>
      <c r="N70" s="521">
        <f t="shared" si="26"/>
        <v>0</v>
      </c>
      <c r="O70" s="521">
        <f t="shared" si="25"/>
        <v>0</v>
      </c>
      <c r="P70" s="521">
        <f t="shared" si="23"/>
        <v>0</v>
      </c>
      <c r="Q70" s="539">
        <f t="shared" si="24"/>
        <v>0</v>
      </c>
      <c r="R70" s="79"/>
      <c r="S70" s="154"/>
      <c r="T70" s="154"/>
    </row>
    <row r="71" spans="1:20" ht="18" customHeight="1" x14ac:dyDescent="0.2">
      <c r="A71" s="181" t="s">
        <v>452</v>
      </c>
      <c r="B71" s="157" t="s">
        <v>162</v>
      </c>
      <c r="C71" s="180"/>
      <c r="D71" s="362">
        <v>5</v>
      </c>
      <c r="E71" s="528"/>
      <c r="F71" s="528"/>
      <c r="G71" s="529"/>
      <c r="H71" s="529"/>
      <c r="I71" s="529"/>
      <c r="J71" s="529"/>
      <c r="K71" s="1035">
        <f t="shared" si="19"/>
        <v>0</v>
      </c>
      <c r="L71" s="1035">
        <f t="shared" si="20"/>
        <v>0</v>
      </c>
      <c r="M71" s="1036">
        <f t="shared" si="27"/>
        <v>0</v>
      </c>
      <c r="N71" s="1035">
        <f t="shared" si="26"/>
        <v>0</v>
      </c>
      <c r="O71" s="1035">
        <f t="shared" si="25"/>
        <v>0</v>
      </c>
      <c r="P71" s="1035">
        <f t="shared" si="23"/>
        <v>0</v>
      </c>
      <c r="Q71" s="539">
        <f t="shared" si="24"/>
        <v>0</v>
      </c>
      <c r="R71" s="79"/>
      <c r="S71" s="154"/>
      <c r="T71" s="154"/>
    </row>
    <row r="72" spans="1:20" ht="18" hidden="1" customHeight="1" x14ac:dyDescent="0.2">
      <c r="A72" s="181">
        <v>1110</v>
      </c>
      <c r="B72" s="157" t="s">
        <v>163</v>
      </c>
      <c r="C72" s="180"/>
      <c r="D72" s="374"/>
      <c r="E72" s="528"/>
      <c r="F72" s="528"/>
      <c r="G72" s="529"/>
      <c r="H72" s="529"/>
      <c r="I72" s="529"/>
      <c r="J72" s="529"/>
      <c r="K72" s="1035">
        <f t="shared" si="19"/>
        <v>0</v>
      </c>
      <c r="L72" s="1035">
        <f t="shared" si="20"/>
        <v>0</v>
      </c>
      <c r="M72" s="1036">
        <f t="shared" si="27"/>
        <v>0</v>
      </c>
      <c r="N72" s="1035">
        <f t="shared" si="26"/>
        <v>0</v>
      </c>
      <c r="O72" s="1035">
        <f t="shared" si="25"/>
        <v>0</v>
      </c>
      <c r="P72" s="1035">
        <f t="shared" si="23"/>
        <v>0</v>
      </c>
      <c r="Q72" s="539">
        <f t="shared" si="24"/>
        <v>0</v>
      </c>
      <c r="R72" s="79"/>
      <c r="S72" s="154"/>
      <c r="T72" s="154"/>
    </row>
    <row r="73" spans="1:20" ht="18" hidden="1" customHeight="1" x14ac:dyDescent="0.2">
      <c r="A73" s="181">
        <v>1110</v>
      </c>
      <c r="B73" s="157" t="s">
        <v>164</v>
      </c>
      <c r="C73" s="180"/>
      <c r="D73" s="374"/>
      <c r="E73" s="528"/>
      <c r="F73" s="528"/>
      <c r="G73" s="529"/>
      <c r="H73" s="529"/>
      <c r="I73" s="529"/>
      <c r="J73" s="529"/>
      <c r="K73" s="1035">
        <f t="shared" si="19"/>
        <v>0</v>
      </c>
      <c r="L73" s="1035">
        <f t="shared" si="20"/>
        <v>0</v>
      </c>
      <c r="M73" s="1036">
        <f t="shared" si="27"/>
        <v>0</v>
      </c>
      <c r="N73" s="1035">
        <f t="shared" si="26"/>
        <v>0</v>
      </c>
      <c r="O73" s="1035">
        <f t="shared" si="25"/>
        <v>0</v>
      </c>
      <c r="P73" s="1035">
        <f t="shared" si="23"/>
        <v>0</v>
      </c>
      <c r="Q73" s="539">
        <f t="shared" si="24"/>
        <v>0</v>
      </c>
      <c r="R73" s="79"/>
      <c r="S73" s="154"/>
      <c r="T73" s="154"/>
    </row>
    <row r="74" spans="1:20" ht="18" customHeight="1" x14ac:dyDescent="0.2">
      <c r="A74" s="181" t="s">
        <v>432</v>
      </c>
      <c r="B74" s="157" t="s">
        <v>165</v>
      </c>
      <c r="C74" s="180"/>
      <c r="D74" s="362" t="s">
        <v>283</v>
      </c>
      <c r="E74" s="528"/>
      <c r="F74" s="528"/>
      <c r="G74" s="529"/>
      <c r="H74" s="529"/>
      <c r="I74" s="529"/>
      <c r="J74" s="529"/>
      <c r="K74" s="1035">
        <f t="shared" si="19"/>
        <v>0</v>
      </c>
      <c r="L74" s="1035">
        <f t="shared" si="20"/>
        <v>0</v>
      </c>
      <c r="M74" s="1036">
        <f t="shared" si="27"/>
        <v>0</v>
      </c>
      <c r="N74" s="1035">
        <f t="shared" si="26"/>
        <v>0</v>
      </c>
      <c r="O74" s="1035">
        <f t="shared" si="25"/>
        <v>0</v>
      </c>
      <c r="P74" s="1035">
        <f t="shared" si="23"/>
        <v>0</v>
      </c>
      <c r="Q74" s="539">
        <f t="shared" si="24"/>
        <v>0</v>
      </c>
      <c r="R74" s="79"/>
      <c r="S74" s="154"/>
      <c r="T74" s="154"/>
    </row>
    <row r="75" spans="1:20" ht="18" customHeight="1" x14ac:dyDescent="0.2">
      <c r="A75" s="181" t="s">
        <v>433</v>
      </c>
      <c r="B75" s="157" t="s">
        <v>166</v>
      </c>
      <c r="C75" s="180"/>
      <c r="D75" s="362">
        <f>D65*6</f>
        <v>180</v>
      </c>
      <c r="E75" s="528"/>
      <c r="F75" s="528"/>
      <c r="G75" s="529"/>
      <c r="H75" s="529"/>
      <c r="I75" s="529"/>
      <c r="J75" s="529"/>
      <c r="K75" s="1035">
        <f t="shared" si="19"/>
        <v>0</v>
      </c>
      <c r="L75" s="1035">
        <f t="shared" si="20"/>
        <v>0</v>
      </c>
      <c r="M75" s="1036">
        <f t="shared" si="27"/>
        <v>0</v>
      </c>
      <c r="N75" s="1035">
        <f t="shared" si="26"/>
        <v>0</v>
      </c>
      <c r="O75" s="1035">
        <f t="shared" si="25"/>
        <v>0</v>
      </c>
      <c r="P75" s="1035">
        <f t="shared" si="23"/>
        <v>0</v>
      </c>
      <c r="Q75" s="539">
        <f t="shared" si="24"/>
        <v>0</v>
      </c>
      <c r="R75" s="79"/>
      <c r="S75" s="154"/>
      <c r="T75" s="154"/>
    </row>
    <row r="76" spans="1:20" ht="18" customHeight="1" x14ac:dyDescent="0.2">
      <c r="A76" s="181" t="s">
        <v>434</v>
      </c>
      <c r="B76" s="157" t="s">
        <v>167</v>
      </c>
      <c r="C76" s="180"/>
      <c r="D76" s="362">
        <f>D66*6</f>
        <v>150</v>
      </c>
      <c r="E76" s="528"/>
      <c r="F76" s="528"/>
      <c r="G76" s="529"/>
      <c r="H76" s="529"/>
      <c r="I76" s="529"/>
      <c r="J76" s="529"/>
      <c r="K76" s="1035">
        <f t="shared" si="19"/>
        <v>0</v>
      </c>
      <c r="L76" s="1035">
        <f t="shared" si="20"/>
        <v>0</v>
      </c>
      <c r="M76" s="1036">
        <f t="shared" si="27"/>
        <v>0</v>
      </c>
      <c r="N76" s="1035">
        <f t="shared" si="26"/>
        <v>0</v>
      </c>
      <c r="O76" s="1035">
        <f t="shared" si="25"/>
        <v>0</v>
      </c>
      <c r="P76" s="1035">
        <f t="shared" si="23"/>
        <v>0</v>
      </c>
      <c r="Q76" s="539">
        <f t="shared" si="24"/>
        <v>0</v>
      </c>
      <c r="R76" s="79"/>
      <c r="S76" s="154"/>
      <c r="T76" s="154"/>
    </row>
    <row r="77" spans="1:20" ht="18" customHeight="1" x14ac:dyDescent="0.2">
      <c r="A77" s="181" t="s">
        <v>435</v>
      </c>
      <c r="B77" s="157" t="s">
        <v>168</v>
      </c>
      <c r="C77" s="180"/>
      <c r="D77" s="362" t="s">
        <v>283</v>
      </c>
      <c r="E77" s="528"/>
      <c r="F77" s="528"/>
      <c r="G77" s="529"/>
      <c r="H77" s="529"/>
      <c r="I77" s="529"/>
      <c r="J77" s="529"/>
      <c r="K77" s="536"/>
      <c r="L77" s="536">
        <f>F77*D77</f>
        <v>0</v>
      </c>
      <c r="M77" s="537">
        <f t="shared" ref="M77:M82" si="28">G77*D77</f>
        <v>0</v>
      </c>
      <c r="N77" s="536">
        <f t="shared" ref="N77:N82" si="29">H77*D77</f>
        <v>0</v>
      </c>
      <c r="O77" s="536">
        <f>I77*D77</f>
        <v>0</v>
      </c>
      <c r="P77" s="536">
        <f>J77*D77</f>
        <v>0</v>
      </c>
      <c r="Q77" s="539">
        <f t="shared" si="24"/>
        <v>0</v>
      </c>
      <c r="R77" s="79"/>
      <c r="S77" s="154"/>
      <c r="T77" s="154"/>
    </row>
    <row r="78" spans="1:20" ht="18" hidden="1" customHeight="1" x14ac:dyDescent="0.2">
      <c r="A78" s="181">
        <v>1118</v>
      </c>
      <c r="B78" s="157" t="s">
        <v>169</v>
      </c>
      <c r="C78" s="180"/>
      <c r="D78" s="374"/>
      <c r="E78" s="528"/>
      <c r="F78" s="528"/>
      <c r="G78" s="529"/>
      <c r="H78" s="529"/>
      <c r="I78" s="529"/>
      <c r="J78" s="529"/>
      <c r="K78" s="521">
        <f>E78*D78</f>
        <v>0</v>
      </c>
      <c r="L78" s="521">
        <f t="shared" si="20"/>
        <v>0</v>
      </c>
      <c r="M78" s="540">
        <f t="shared" si="28"/>
        <v>0</v>
      </c>
      <c r="N78" s="521">
        <f t="shared" si="29"/>
        <v>0</v>
      </c>
      <c r="O78" s="521">
        <f t="shared" si="25"/>
        <v>0</v>
      </c>
      <c r="P78" s="521">
        <f t="shared" si="23"/>
        <v>0</v>
      </c>
      <c r="Q78" s="539">
        <f t="shared" si="24"/>
        <v>0</v>
      </c>
      <c r="R78" s="79"/>
      <c r="S78" s="154"/>
      <c r="T78" s="154"/>
    </row>
    <row r="79" spans="1:20" ht="18" customHeight="1" x14ac:dyDescent="0.2">
      <c r="A79" s="181" t="s">
        <v>436</v>
      </c>
      <c r="B79" s="157" t="s">
        <v>284</v>
      </c>
      <c r="C79" s="180"/>
      <c r="D79" s="362">
        <v>100</v>
      </c>
      <c r="E79" s="528"/>
      <c r="F79" s="528"/>
      <c r="G79" s="529"/>
      <c r="H79" s="529"/>
      <c r="I79" s="529"/>
      <c r="J79" s="529"/>
      <c r="K79" s="536">
        <f>E79*D79</f>
        <v>0</v>
      </c>
      <c r="L79" s="536">
        <f t="shared" si="20"/>
        <v>0</v>
      </c>
      <c r="M79" s="537">
        <f t="shared" si="28"/>
        <v>0</v>
      </c>
      <c r="N79" s="536">
        <f t="shared" si="29"/>
        <v>0</v>
      </c>
      <c r="O79" s="536">
        <f t="shared" si="25"/>
        <v>0</v>
      </c>
      <c r="P79" s="536">
        <f t="shared" si="23"/>
        <v>0</v>
      </c>
      <c r="Q79" s="539">
        <f t="shared" si="24"/>
        <v>0</v>
      </c>
      <c r="R79" s="79"/>
      <c r="S79" s="154"/>
      <c r="T79" s="154"/>
    </row>
    <row r="80" spans="1:20" ht="18" customHeight="1" x14ac:dyDescent="0.2">
      <c r="A80" s="156" t="s">
        <v>221</v>
      </c>
      <c r="B80" s="157" t="s">
        <v>250</v>
      </c>
      <c r="C80" s="180"/>
      <c r="D80" s="362">
        <v>25</v>
      </c>
      <c r="E80" s="528"/>
      <c r="F80" s="528"/>
      <c r="G80" s="529"/>
      <c r="H80" s="529"/>
      <c r="I80" s="529"/>
      <c r="J80" s="529"/>
      <c r="K80" s="536">
        <f>E80*D80</f>
        <v>0</v>
      </c>
      <c r="L80" s="536">
        <f t="shared" si="20"/>
        <v>0</v>
      </c>
      <c r="M80" s="537">
        <f t="shared" si="28"/>
        <v>0</v>
      </c>
      <c r="N80" s="536">
        <f t="shared" si="29"/>
        <v>0</v>
      </c>
      <c r="O80" s="536">
        <f t="shared" si="25"/>
        <v>0</v>
      </c>
      <c r="P80" s="536">
        <f t="shared" si="23"/>
        <v>0</v>
      </c>
      <c r="Q80" s="539">
        <f t="shared" si="24"/>
        <v>0</v>
      </c>
      <c r="R80" s="79"/>
      <c r="S80" s="154"/>
      <c r="T80" s="154"/>
    </row>
    <row r="81" spans="1:20" ht="18" customHeight="1" x14ac:dyDescent="0.2">
      <c r="A81" s="156" t="s">
        <v>437</v>
      </c>
      <c r="B81" s="157" t="s">
        <v>251</v>
      </c>
      <c r="C81" s="180"/>
      <c r="D81" s="362">
        <v>100</v>
      </c>
      <c r="E81" s="528"/>
      <c r="F81" s="528"/>
      <c r="G81" s="529"/>
      <c r="H81" s="529"/>
      <c r="I81" s="529"/>
      <c r="J81" s="529"/>
      <c r="K81" s="536">
        <f>E81*D81</f>
        <v>0</v>
      </c>
      <c r="L81" s="536">
        <f t="shared" si="20"/>
        <v>0</v>
      </c>
      <c r="M81" s="537">
        <v>0</v>
      </c>
      <c r="N81" s="536">
        <f t="shared" si="29"/>
        <v>0</v>
      </c>
      <c r="O81" s="536">
        <f t="shared" si="25"/>
        <v>0</v>
      </c>
      <c r="P81" s="536">
        <f t="shared" si="23"/>
        <v>0</v>
      </c>
      <c r="Q81" s="539">
        <f t="shared" si="24"/>
        <v>0</v>
      </c>
      <c r="R81" s="79"/>
      <c r="S81" s="154"/>
      <c r="T81" s="154"/>
    </row>
    <row r="82" spans="1:20" ht="18" customHeight="1" x14ac:dyDescent="0.2">
      <c r="A82" s="181" t="s">
        <v>438</v>
      </c>
      <c r="B82" s="157" t="s">
        <v>233</v>
      </c>
      <c r="C82" s="152"/>
      <c r="D82" s="362" t="s">
        <v>283</v>
      </c>
      <c r="E82" s="528"/>
      <c r="F82" s="528"/>
      <c r="G82" s="529"/>
      <c r="H82" s="529"/>
      <c r="I82" s="529"/>
      <c r="J82" s="529"/>
      <c r="K82" s="536">
        <f>E82*D82</f>
        <v>0</v>
      </c>
      <c r="L82" s="536">
        <f t="shared" si="20"/>
        <v>0</v>
      </c>
      <c r="M82" s="537">
        <f t="shared" si="28"/>
        <v>0</v>
      </c>
      <c r="N82" s="536">
        <f t="shared" si="29"/>
        <v>0</v>
      </c>
      <c r="O82" s="536">
        <f t="shared" si="25"/>
        <v>0</v>
      </c>
      <c r="P82" s="536">
        <f t="shared" si="23"/>
        <v>0</v>
      </c>
      <c r="Q82" s="539">
        <f t="shared" si="24"/>
        <v>0</v>
      </c>
      <c r="R82" s="79"/>
      <c r="S82" s="154"/>
      <c r="T82" s="154"/>
    </row>
    <row r="83" spans="1:20" ht="18" hidden="1" customHeight="1" x14ac:dyDescent="0.2">
      <c r="A83" s="181">
        <v>2500</v>
      </c>
      <c r="B83" s="157" t="s">
        <v>252</v>
      </c>
      <c r="C83" s="152"/>
      <c r="D83" s="362"/>
      <c r="E83" s="528"/>
      <c r="F83" s="528"/>
      <c r="G83" s="529"/>
      <c r="H83" s="529"/>
      <c r="I83" s="529"/>
      <c r="J83" s="529"/>
      <c r="K83" s="521"/>
      <c r="L83" s="521"/>
      <c r="M83" s="540"/>
      <c r="N83" s="521"/>
      <c r="O83" s="521"/>
      <c r="P83" s="521">
        <f t="shared" si="23"/>
        <v>0</v>
      </c>
      <c r="Q83" s="539"/>
      <c r="R83" s="79"/>
      <c r="S83" s="154"/>
      <c r="T83" s="154"/>
    </row>
    <row r="84" spans="1:20" ht="18" hidden="1" customHeight="1" x14ac:dyDescent="0.2">
      <c r="A84" s="181">
        <v>2503</v>
      </c>
      <c r="B84" s="157" t="s">
        <v>253</v>
      </c>
      <c r="C84" s="152"/>
      <c r="D84" s="362"/>
      <c r="E84" s="528"/>
      <c r="F84" s="528"/>
      <c r="G84" s="529"/>
      <c r="H84" s="529"/>
      <c r="I84" s="529"/>
      <c r="J84" s="529"/>
      <c r="K84" s="521"/>
      <c r="L84" s="521"/>
      <c r="M84" s="540"/>
      <c r="N84" s="521"/>
      <c r="O84" s="521"/>
      <c r="P84" s="521">
        <f t="shared" si="23"/>
        <v>0</v>
      </c>
      <c r="Q84" s="539"/>
      <c r="R84" s="79"/>
      <c r="S84" s="154"/>
      <c r="T84" s="154"/>
    </row>
    <row r="85" spans="1:20" ht="18" hidden="1" customHeight="1" x14ac:dyDescent="0.2">
      <c r="A85" s="181">
        <v>2501</v>
      </c>
      <c r="B85" s="157" t="s">
        <v>254</v>
      </c>
      <c r="C85" s="152"/>
      <c r="D85" s="362"/>
      <c r="E85" s="528"/>
      <c r="F85" s="528"/>
      <c r="G85" s="529"/>
      <c r="H85" s="529"/>
      <c r="I85" s="529"/>
      <c r="J85" s="529"/>
      <c r="K85" s="521"/>
      <c r="L85" s="521"/>
      <c r="M85" s="540"/>
      <c r="N85" s="521"/>
      <c r="O85" s="521"/>
      <c r="P85" s="521">
        <f t="shared" si="23"/>
        <v>0</v>
      </c>
      <c r="Q85" s="539"/>
      <c r="R85" s="79"/>
      <c r="S85" s="154"/>
      <c r="T85" s="154"/>
    </row>
    <row r="86" spans="1:20" ht="18" hidden="1" customHeight="1" x14ac:dyDescent="0.2">
      <c r="A86" s="181">
        <v>2502</v>
      </c>
      <c r="B86" s="157" t="s">
        <v>255</v>
      </c>
      <c r="C86" s="152"/>
      <c r="D86" s="362"/>
      <c r="E86" s="528"/>
      <c r="F86" s="528"/>
      <c r="G86" s="529"/>
      <c r="H86" s="529"/>
      <c r="I86" s="529"/>
      <c r="J86" s="529"/>
      <c r="K86" s="521"/>
      <c r="L86" s="521"/>
      <c r="M86" s="540"/>
      <c r="N86" s="521"/>
      <c r="O86" s="521"/>
      <c r="P86" s="521">
        <f t="shared" si="23"/>
        <v>0</v>
      </c>
      <c r="Q86" s="539"/>
      <c r="R86" s="79"/>
      <c r="S86" s="154"/>
      <c r="T86" s="154"/>
    </row>
    <row r="87" spans="1:20" ht="18" customHeight="1" x14ac:dyDescent="0.2">
      <c r="A87" s="156" t="s">
        <v>52</v>
      </c>
      <c r="B87" s="184" t="s">
        <v>285</v>
      </c>
      <c r="C87" s="152"/>
      <c r="D87" s="362">
        <v>5</v>
      </c>
      <c r="E87" s="528"/>
      <c r="F87" s="528"/>
      <c r="G87" s="529"/>
      <c r="H87" s="529"/>
      <c r="I87" s="529"/>
      <c r="J87" s="529"/>
      <c r="K87" s="1035">
        <f>E87*D87</f>
        <v>0</v>
      </c>
      <c r="L87" s="1035">
        <f>F87*D87</f>
        <v>0</v>
      </c>
      <c r="M87" s="1036">
        <f>G87*D87</f>
        <v>0</v>
      </c>
      <c r="N87" s="1035">
        <f>H87*D87</f>
        <v>0</v>
      </c>
      <c r="O87" s="1035">
        <f>I87*D87</f>
        <v>0</v>
      </c>
      <c r="P87" s="1035">
        <f t="shared" si="23"/>
        <v>0</v>
      </c>
      <c r="Q87" s="539">
        <f>SUM(K87:P87)</f>
        <v>0</v>
      </c>
      <c r="R87" s="79"/>
      <c r="S87" s="154"/>
      <c r="T87" s="154"/>
    </row>
    <row r="88" spans="1:20" ht="18" hidden="1" customHeight="1" x14ac:dyDescent="0.2">
      <c r="A88" s="185"/>
      <c r="B88" s="139" t="s">
        <v>170</v>
      </c>
      <c r="C88" s="186"/>
      <c r="D88" s="376"/>
      <c r="E88" s="241"/>
      <c r="F88" s="241"/>
      <c r="G88" s="524"/>
      <c r="H88" s="524"/>
      <c r="I88" s="524"/>
      <c r="J88" s="524"/>
      <c r="K88" s="525"/>
      <c r="L88" s="525"/>
      <c r="M88" s="526"/>
      <c r="N88" s="525"/>
      <c r="O88" s="525"/>
      <c r="P88" s="525"/>
      <c r="Q88" s="188"/>
      <c r="R88" s="79"/>
      <c r="S88" s="154"/>
      <c r="T88" s="154"/>
    </row>
    <row r="89" spans="1:20" ht="18" hidden="1" customHeight="1" x14ac:dyDescent="0.2">
      <c r="A89" s="189">
        <v>1200</v>
      </c>
      <c r="B89" s="184" t="s">
        <v>171</v>
      </c>
      <c r="C89" s="152"/>
      <c r="D89" s="362"/>
      <c r="E89" s="542"/>
      <c r="F89" s="542"/>
      <c r="G89" s="543"/>
      <c r="H89" s="543"/>
      <c r="I89" s="543"/>
      <c r="J89" s="524"/>
      <c r="K89" s="530"/>
      <c r="L89" s="530"/>
      <c r="M89" s="531"/>
      <c r="N89" s="530"/>
      <c r="O89" s="530"/>
      <c r="P89" s="525"/>
      <c r="Q89" s="194"/>
      <c r="R89" s="79"/>
      <c r="S89" s="154"/>
      <c r="T89" s="154"/>
    </row>
    <row r="90" spans="1:20" ht="18" hidden="1" customHeight="1" x14ac:dyDescent="0.2">
      <c r="A90" s="189">
        <v>1201</v>
      </c>
      <c r="B90" s="184" t="s">
        <v>172</v>
      </c>
      <c r="C90" s="152"/>
      <c r="D90" s="362"/>
      <c r="E90" s="542"/>
      <c r="F90" s="542"/>
      <c r="G90" s="543"/>
      <c r="H90" s="543"/>
      <c r="I90" s="543"/>
      <c r="J90" s="524"/>
      <c r="K90" s="530"/>
      <c r="L90" s="530"/>
      <c r="M90" s="531"/>
      <c r="N90" s="530"/>
      <c r="O90" s="530"/>
      <c r="P90" s="525"/>
      <c r="Q90" s="194"/>
      <c r="R90" s="79"/>
      <c r="S90" s="154"/>
      <c r="T90" s="154"/>
    </row>
    <row r="91" spans="1:20" ht="18" hidden="1" customHeight="1" x14ac:dyDescent="0.2">
      <c r="A91" s="189">
        <v>1250</v>
      </c>
      <c r="B91" s="184" t="s">
        <v>173</v>
      </c>
      <c r="C91" s="152"/>
      <c r="D91" s="362"/>
      <c r="E91" s="542"/>
      <c r="F91" s="542"/>
      <c r="G91" s="543"/>
      <c r="H91" s="543"/>
      <c r="I91" s="543"/>
      <c r="J91" s="524"/>
      <c r="K91" s="530"/>
      <c r="L91" s="530"/>
      <c r="M91" s="531"/>
      <c r="N91" s="530"/>
      <c r="O91" s="530"/>
      <c r="P91" s="525"/>
      <c r="Q91" s="194"/>
      <c r="R91" s="79"/>
      <c r="S91" s="154"/>
      <c r="T91" s="154"/>
    </row>
    <row r="92" spans="1:20" ht="18" hidden="1" customHeight="1" x14ac:dyDescent="0.2">
      <c r="A92" s="185"/>
      <c r="B92" s="139" t="s">
        <v>174</v>
      </c>
      <c r="C92" s="186"/>
      <c r="D92" s="376"/>
      <c r="E92" s="241"/>
      <c r="F92" s="241"/>
      <c r="G92" s="524"/>
      <c r="H92" s="524"/>
      <c r="I92" s="524"/>
      <c r="J92" s="524"/>
      <c r="K92" s="525"/>
      <c r="L92" s="525"/>
      <c r="M92" s="526"/>
      <c r="N92" s="525"/>
      <c r="O92" s="525"/>
      <c r="P92" s="525"/>
      <c r="Q92" s="188"/>
      <c r="R92" s="79"/>
      <c r="S92" s="154"/>
      <c r="T92" s="154"/>
    </row>
    <row r="93" spans="1:20" ht="18" hidden="1" customHeight="1" x14ac:dyDescent="0.2">
      <c r="A93" s="189">
        <v>1300</v>
      </c>
      <c r="B93" s="184" t="s">
        <v>174</v>
      </c>
      <c r="C93" s="123"/>
      <c r="D93" s="362"/>
      <c r="E93" s="544"/>
      <c r="F93" s="528"/>
      <c r="G93" s="545"/>
      <c r="H93" s="546"/>
      <c r="I93" s="547"/>
      <c r="J93" s="515"/>
      <c r="K93" s="548">
        <f t="shared" ref="K93:K106" si="30">E93*D93</f>
        <v>0</v>
      </c>
      <c r="L93" s="536">
        <f t="shared" ref="L93:L106" si="31">F93*D93</f>
        <v>0</v>
      </c>
      <c r="M93" s="549">
        <f t="shared" ref="M93:M106" si="32">G93*D93</f>
        <v>0</v>
      </c>
      <c r="N93" s="550">
        <f t="shared" ref="N93:N106" si="33">H93*D93</f>
        <v>0</v>
      </c>
      <c r="O93" s="551">
        <f t="shared" ref="O93:O106" si="34">I93*D93</f>
        <v>0</v>
      </c>
      <c r="P93" s="516"/>
      <c r="Q93" s="539">
        <f t="shared" ref="Q93:Q106" si="35">SUM(K93:P93)</f>
        <v>0</v>
      </c>
      <c r="R93" s="79"/>
      <c r="S93" s="154"/>
      <c r="T93" s="154"/>
    </row>
    <row r="94" spans="1:20" ht="18" hidden="1" customHeight="1" x14ac:dyDescent="0.2">
      <c r="A94" s="202">
        <v>1300</v>
      </c>
      <c r="B94" s="184" t="s">
        <v>175</v>
      </c>
      <c r="C94" s="123"/>
      <c r="D94" s="362"/>
      <c r="E94" s="552"/>
      <c r="F94" s="528"/>
      <c r="G94" s="545"/>
      <c r="H94" s="546"/>
      <c r="I94" s="547"/>
      <c r="J94" s="515"/>
      <c r="K94" s="548">
        <f t="shared" si="30"/>
        <v>0</v>
      </c>
      <c r="L94" s="536">
        <f t="shared" si="31"/>
        <v>0</v>
      </c>
      <c r="M94" s="549">
        <f t="shared" si="32"/>
        <v>0</v>
      </c>
      <c r="N94" s="550">
        <f t="shared" si="33"/>
        <v>0</v>
      </c>
      <c r="O94" s="551">
        <f t="shared" si="34"/>
        <v>0</v>
      </c>
      <c r="P94" s="516"/>
      <c r="Q94" s="539">
        <f t="shared" si="35"/>
        <v>0</v>
      </c>
      <c r="R94" s="79"/>
      <c r="S94" s="154" t="s">
        <v>74</v>
      </c>
      <c r="T94" s="154"/>
    </row>
    <row r="95" spans="1:20" ht="18" hidden="1" customHeight="1" x14ac:dyDescent="0.2">
      <c r="A95" s="202">
        <v>1301</v>
      </c>
      <c r="B95" s="184" t="s">
        <v>176</v>
      </c>
      <c r="C95" s="123"/>
      <c r="D95" s="362"/>
      <c r="E95" s="544"/>
      <c r="F95" s="528"/>
      <c r="G95" s="553"/>
      <c r="H95" s="554"/>
      <c r="I95" s="555"/>
      <c r="J95" s="556"/>
      <c r="K95" s="548">
        <f t="shared" si="30"/>
        <v>0</v>
      </c>
      <c r="L95" s="536">
        <f t="shared" si="31"/>
        <v>0</v>
      </c>
      <c r="M95" s="549">
        <f t="shared" si="32"/>
        <v>0</v>
      </c>
      <c r="N95" s="550">
        <f t="shared" si="33"/>
        <v>0</v>
      </c>
      <c r="O95" s="551">
        <f t="shared" si="34"/>
        <v>0</v>
      </c>
      <c r="P95" s="516"/>
      <c r="Q95" s="539">
        <f t="shared" si="35"/>
        <v>0</v>
      </c>
      <c r="R95" s="79"/>
      <c r="S95" s="165">
        <f>SUM(M94:M96)</f>
        <v>0</v>
      </c>
      <c r="T95" s="154"/>
    </row>
    <row r="96" spans="1:20" ht="18" hidden="1" customHeight="1" x14ac:dyDescent="0.2">
      <c r="A96" s="202">
        <v>1301</v>
      </c>
      <c r="B96" s="184" t="s">
        <v>177</v>
      </c>
      <c r="C96" s="123"/>
      <c r="D96" s="362"/>
      <c r="E96" s="544"/>
      <c r="F96" s="528"/>
      <c r="G96" s="553"/>
      <c r="H96" s="554"/>
      <c r="I96" s="555"/>
      <c r="J96" s="556"/>
      <c r="K96" s="548">
        <f t="shared" si="30"/>
        <v>0</v>
      </c>
      <c r="L96" s="536">
        <f t="shared" si="31"/>
        <v>0</v>
      </c>
      <c r="M96" s="549">
        <f t="shared" si="32"/>
        <v>0</v>
      </c>
      <c r="N96" s="550">
        <f t="shared" si="33"/>
        <v>0</v>
      </c>
      <c r="O96" s="551">
        <f t="shared" si="34"/>
        <v>0</v>
      </c>
      <c r="P96" s="516"/>
      <c r="Q96" s="539">
        <f t="shared" si="35"/>
        <v>0</v>
      </c>
      <c r="R96" s="169"/>
      <c r="S96" s="154"/>
      <c r="T96" s="154"/>
    </row>
    <row r="97" spans="1:20" ht="18" hidden="1" customHeight="1" x14ac:dyDescent="0.2">
      <c r="A97" s="202">
        <v>1302</v>
      </c>
      <c r="B97" s="184" t="s">
        <v>178</v>
      </c>
      <c r="C97" s="123"/>
      <c r="D97" s="362"/>
      <c r="E97" s="544"/>
      <c r="F97" s="528"/>
      <c r="G97" s="553"/>
      <c r="H97" s="554"/>
      <c r="I97" s="555"/>
      <c r="J97" s="556"/>
      <c r="K97" s="548">
        <f t="shared" si="30"/>
        <v>0</v>
      </c>
      <c r="L97" s="536">
        <f t="shared" si="31"/>
        <v>0</v>
      </c>
      <c r="M97" s="549">
        <f t="shared" si="32"/>
        <v>0</v>
      </c>
      <c r="N97" s="550">
        <f t="shared" si="33"/>
        <v>0</v>
      </c>
      <c r="O97" s="551">
        <f t="shared" si="34"/>
        <v>0</v>
      </c>
      <c r="P97" s="516"/>
      <c r="Q97" s="539">
        <f t="shared" si="35"/>
        <v>0</v>
      </c>
      <c r="R97" s="169"/>
      <c r="S97" s="154"/>
      <c r="T97" s="154"/>
    </row>
    <row r="98" spans="1:20" ht="18" hidden="1" customHeight="1" x14ac:dyDescent="0.2">
      <c r="A98" s="202">
        <v>1302</v>
      </c>
      <c r="B98" s="184" t="s">
        <v>179</v>
      </c>
      <c r="C98" s="123"/>
      <c r="D98" s="362"/>
      <c r="E98" s="544"/>
      <c r="F98" s="528"/>
      <c r="G98" s="553"/>
      <c r="H98" s="554"/>
      <c r="I98" s="555"/>
      <c r="J98" s="556"/>
      <c r="K98" s="548">
        <f t="shared" si="30"/>
        <v>0</v>
      </c>
      <c r="L98" s="536">
        <f t="shared" si="31"/>
        <v>0</v>
      </c>
      <c r="M98" s="549">
        <f t="shared" si="32"/>
        <v>0</v>
      </c>
      <c r="N98" s="550">
        <f t="shared" si="33"/>
        <v>0</v>
      </c>
      <c r="O98" s="551">
        <f t="shared" si="34"/>
        <v>0</v>
      </c>
      <c r="P98" s="516"/>
      <c r="Q98" s="539">
        <f t="shared" si="35"/>
        <v>0</v>
      </c>
      <c r="R98" s="169"/>
      <c r="S98" s="154"/>
      <c r="T98" s="154"/>
    </row>
    <row r="99" spans="1:20" ht="18" hidden="1" customHeight="1" x14ac:dyDescent="0.2">
      <c r="A99" s="202">
        <v>1303</v>
      </c>
      <c r="B99" s="184" t="s">
        <v>180</v>
      </c>
      <c r="C99" s="123"/>
      <c r="D99" s="362"/>
      <c r="E99" s="544"/>
      <c r="F99" s="528"/>
      <c r="G99" s="553"/>
      <c r="H99" s="554"/>
      <c r="I99" s="555"/>
      <c r="J99" s="556"/>
      <c r="K99" s="548">
        <f t="shared" si="30"/>
        <v>0</v>
      </c>
      <c r="L99" s="536">
        <f t="shared" si="31"/>
        <v>0</v>
      </c>
      <c r="M99" s="549">
        <f t="shared" si="32"/>
        <v>0</v>
      </c>
      <c r="N99" s="550">
        <f t="shared" si="33"/>
        <v>0</v>
      </c>
      <c r="O99" s="551">
        <f t="shared" si="34"/>
        <v>0</v>
      </c>
      <c r="P99" s="516"/>
      <c r="Q99" s="539">
        <f t="shared" si="35"/>
        <v>0</v>
      </c>
      <c r="R99" s="169"/>
      <c r="S99" s="154"/>
      <c r="T99" s="154"/>
    </row>
    <row r="100" spans="1:20" ht="18" hidden="1" customHeight="1" x14ac:dyDescent="0.2">
      <c r="A100" s="202">
        <v>1303</v>
      </c>
      <c r="B100" s="184" t="s">
        <v>181</v>
      </c>
      <c r="C100" s="123"/>
      <c r="D100" s="362"/>
      <c r="E100" s="544"/>
      <c r="F100" s="528"/>
      <c r="G100" s="553"/>
      <c r="H100" s="554"/>
      <c r="I100" s="555"/>
      <c r="J100" s="556"/>
      <c r="K100" s="548">
        <f t="shared" si="30"/>
        <v>0</v>
      </c>
      <c r="L100" s="536">
        <f t="shared" si="31"/>
        <v>0</v>
      </c>
      <c r="M100" s="549">
        <f t="shared" si="32"/>
        <v>0</v>
      </c>
      <c r="N100" s="550">
        <f t="shared" si="33"/>
        <v>0</v>
      </c>
      <c r="O100" s="551">
        <f t="shared" si="34"/>
        <v>0</v>
      </c>
      <c r="P100" s="516"/>
      <c r="Q100" s="539">
        <f t="shared" si="35"/>
        <v>0</v>
      </c>
      <c r="R100" s="169"/>
      <c r="S100" s="154"/>
      <c r="T100" s="154"/>
    </row>
    <row r="101" spans="1:20" ht="18" hidden="1" customHeight="1" x14ac:dyDescent="0.2">
      <c r="A101" s="202">
        <v>1304</v>
      </c>
      <c r="B101" s="184" t="s">
        <v>182</v>
      </c>
      <c r="C101" s="123"/>
      <c r="D101" s="362"/>
      <c r="E101" s="544"/>
      <c r="F101" s="528"/>
      <c r="G101" s="553"/>
      <c r="H101" s="554"/>
      <c r="I101" s="555"/>
      <c r="J101" s="556"/>
      <c r="K101" s="548">
        <f t="shared" si="30"/>
        <v>0</v>
      </c>
      <c r="L101" s="536">
        <f t="shared" si="31"/>
        <v>0</v>
      </c>
      <c r="M101" s="549">
        <f t="shared" si="32"/>
        <v>0</v>
      </c>
      <c r="N101" s="550">
        <f t="shared" si="33"/>
        <v>0</v>
      </c>
      <c r="O101" s="551">
        <f t="shared" si="34"/>
        <v>0</v>
      </c>
      <c r="P101" s="516"/>
      <c r="Q101" s="539">
        <f t="shared" si="35"/>
        <v>0</v>
      </c>
      <c r="R101" s="169"/>
      <c r="S101" s="154"/>
      <c r="T101" s="154"/>
    </row>
    <row r="102" spans="1:20" ht="18" hidden="1" customHeight="1" x14ac:dyDescent="0.2">
      <c r="A102" s="202">
        <v>1305</v>
      </c>
      <c r="B102" s="184" t="s">
        <v>183</v>
      </c>
      <c r="C102" s="123"/>
      <c r="D102" s="362"/>
      <c r="E102" s="544"/>
      <c r="F102" s="528"/>
      <c r="G102" s="553"/>
      <c r="H102" s="554"/>
      <c r="I102" s="555"/>
      <c r="J102" s="556"/>
      <c r="K102" s="548">
        <f t="shared" si="30"/>
        <v>0</v>
      </c>
      <c r="L102" s="536">
        <f t="shared" si="31"/>
        <v>0</v>
      </c>
      <c r="M102" s="549">
        <f t="shared" si="32"/>
        <v>0</v>
      </c>
      <c r="N102" s="550">
        <f t="shared" si="33"/>
        <v>0</v>
      </c>
      <c r="O102" s="551">
        <f t="shared" si="34"/>
        <v>0</v>
      </c>
      <c r="P102" s="516"/>
      <c r="Q102" s="539">
        <f t="shared" si="35"/>
        <v>0</v>
      </c>
      <c r="R102" s="169"/>
      <c r="S102" s="154"/>
      <c r="T102" s="154"/>
    </row>
    <row r="103" spans="1:20" ht="18" hidden="1" customHeight="1" x14ac:dyDescent="0.2">
      <c r="A103" s="202">
        <v>1305</v>
      </c>
      <c r="B103" s="184" t="s">
        <v>184</v>
      </c>
      <c r="C103" s="123"/>
      <c r="D103" s="362"/>
      <c r="E103" s="544"/>
      <c r="F103" s="528"/>
      <c r="G103" s="553"/>
      <c r="H103" s="554"/>
      <c r="I103" s="555"/>
      <c r="J103" s="556"/>
      <c r="K103" s="548">
        <f t="shared" si="30"/>
        <v>0</v>
      </c>
      <c r="L103" s="536">
        <f t="shared" si="31"/>
        <v>0</v>
      </c>
      <c r="M103" s="549">
        <f t="shared" si="32"/>
        <v>0</v>
      </c>
      <c r="N103" s="550">
        <f t="shared" si="33"/>
        <v>0</v>
      </c>
      <c r="O103" s="551">
        <f t="shared" si="34"/>
        <v>0</v>
      </c>
      <c r="P103" s="516"/>
      <c r="Q103" s="539">
        <f t="shared" si="35"/>
        <v>0</v>
      </c>
      <c r="R103" s="169"/>
      <c r="S103" s="154"/>
      <c r="T103" s="154"/>
    </row>
    <row r="104" spans="1:20" ht="18" hidden="1" customHeight="1" x14ac:dyDescent="0.2">
      <c r="A104" s="202">
        <v>1305</v>
      </c>
      <c r="B104" s="184" t="s">
        <v>240</v>
      </c>
      <c r="C104" s="123"/>
      <c r="D104" s="362"/>
      <c r="E104" s="544"/>
      <c r="F104" s="528"/>
      <c r="G104" s="553"/>
      <c r="H104" s="554"/>
      <c r="I104" s="555"/>
      <c r="J104" s="556"/>
      <c r="K104" s="548">
        <f t="shared" si="30"/>
        <v>0</v>
      </c>
      <c r="L104" s="536">
        <f t="shared" si="31"/>
        <v>0</v>
      </c>
      <c r="M104" s="549">
        <f t="shared" si="32"/>
        <v>0</v>
      </c>
      <c r="N104" s="550">
        <f t="shared" si="33"/>
        <v>0</v>
      </c>
      <c r="O104" s="551">
        <f t="shared" si="34"/>
        <v>0</v>
      </c>
      <c r="P104" s="516"/>
      <c r="Q104" s="539">
        <f t="shared" si="35"/>
        <v>0</v>
      </c>
      <c r="R104" s="169"/>
      <c r="S104" s="154"/>
      <c r="T104" s="154"/>
    </row>
    <row r="105" spans="1:20" ht="18" hidden="1" customHeight="1" x14ac:dyDescent="0.2">
      <c r="A105" s="202">
        <v>1305</v>
      </c>
      <c r="B105" s="184" t="s">
        <v>185</v>
      </c>
      <c r="C105" s="123"/>
      <c r="D105" s="362"/>
      <c r="E105" s="544"/>
      <c r="F105" s="528"/>
      <c r="G105" s="553"/>
      <c r="H105" s="554"/>
      <c r="I105" s="555"/>
      <c r="J105" s="556"/>
      <c r="K105" s="548">
        <f t="shared" si="30"/>
        <v>0</v>
      </c>
      <c r="L105" s="536">
        <f t="shared" si="31"/>
        <v>0</v>
      </c>
      <c r="M105" s="549">
        <f t="shared" si="32"/>
        <v>0</v>
      </c>
      <c r="N105" s="550">
        <f t="shared" si="33"/>
        <v>0</v>
      </c>
      <c r="O105" s="551">
        <f t="shared" si="34"/>
        <v>0</v>
      </c>
      <c r="P105" s="516"/>
      <c r="Q105" s="539">
        <f t="shared" si="35"/>
        <v>0</v>
      </c>
      <c r="R105" s="169"/>
      <c r="S105" s="154"/>
      <c r="T105" s="154"/>
    </row>
    <row r="106" spans="1:20" ht="18" hidden="1" customHeight="1" x14ac:dyDescent="0.2">
      <c r="A106" s="202">
        <v>1306</v>
      </c>
      <c r="B106" s="184" t="s">
        <v>186</v>
      </c>
      <c r="C106" s="123"/>
      <c r="D106" s="362"/>
      <c r="E106" s="544"/>
      <c r="F106" s="528"/>
      <c r="G106" s="553"/>
      <c r="H106" s="554"/>
      <c r="I106" s="555"/>
      <c r="J106" s="556"/>
      <c r="K106" s="548">
        <f t="shared" si="30"/>
        <v>0</v>
      </c>
      <c r="L106" s="536">
        <f t="shared" si="31"/>
        <v>0</v>
      </c>
      <c r="M106" s="549">
        <f t="shared" si="32"/>
        <v>0</v>
      </c>
      <c r="N106" s="550">
        <f t="shared" si="33"/>
        <v>0</v>
      </c>
      <c r="O106" s="551">
        <f t="shared" si="34"/>
        <v>0</v>
      </c>
      <c r="P106" s="516"/>
      <c r="Q106" s="539">
        <f t="shared" si="35"/>
        <v>0</v>
      </c>
      <c r="R106" s="169"/>
      <c r="S106" s="154"/>
      <c r="T106" s="154"/>
    </row>
    <row r="107" spans="1:20" ht="18" hidden="1" customHeight="1" x14ac:dyDescent="0.2">
      <c r="A107" s="205"/>
      <c r="B107" s="139" t="s">
        <v>234</v>
      </c>
      <c r="C107" s="206"/>
      <c r="D107" s="379"/>
      <c r="E107" s="557"/>
      <c r="F107" s="557"/>
      <c r="G107" s="558"/>
      <c r="H107" s="558"/>
      <c r="I107" s="558"/>
      <c r="J107" s="558"/>
      <c r="K107" s="559"/>
      <c r="L107" s="559"/>
      <c r="M107" s="560"/>
      <c r="N107" s="559"/>
      <c r="O107" s="561"/>
      <c r="P107" s="562"/>
      <c r="Q107" s="563"/>
      <c r="R107" s="169"/>
      <c r="S107" s="154"/>
      <c r="T107" s="154"/>
    </row>
    <row r="108" spans="1:20" ht="18" hidden="1" customHeight="1" x14ac:dyDescent="0.2">
      <c r="A108" s="202">
        <v>1307</v>
      </c>
      <c r="B108" s="184" t="s">
        <v>187</v>
      </c>
      <c r="C108" s="123"/>
      <c r="D108" s="362"/>
      <c r="E108" s="544"/>
      <c r="F108" s="528"/>
      <c r="G108" s="553"/>
      <c r="H108" s="554"/>
      <c r="I108" s="555"/>
      <c r="J108" s="556"/>
      <c r="K108" s="548">
        <f t="shared" ref="K108:K117" si="36">E108*D108</f>
        <v>0</v>
      </c>
      <c r="L108" s="536">
        <f t="shared" ref="L108:L117" si="37">F108*D108</f>
        <v>0</v>
      </c>
      <c r="M108" s="549">
        <f t="shared" ref="M108:M117" si="38">G108*D108</f>
        <v>0</v>
      </c>
      <c r="N108" s="550">
        <f t="shared" ref="N108:N117" si="39">H108*D108</f>
        <v>0</v>
      </c>
      <c r="O108" s="551">
        <f t="shared" ref="O108:O117" si="40">I108*D108</f>
        <v>0</v>
      </c>
      <c r="P108" s="516"/>
      <c r="Q108" s="539">
        <f t="shared" ref="Q108:Q117" si="41">SUM(K108:P108)</f>
        <v>0</v>
      </c>
      <c r="R108" s="169"/>
      <c r="S108" s="154"/>
      <c r="T108" s="154"/>
    </row>
    <row r="109" spans="1:20" ht="18" hidden="1" customHeight="1" x14ac:dyDescent="0.2">
      <c r="A109" s="202">
        <v>1308</v>
      </c>
      <c r="B109" s="184" t="s">
        <v>188</v>
      </c>
      <c r="C109" s="123"/>
      <c r="D109" s="362"/>
      <c r="E109" s="544"/>
      <c r="F109" s="528"/>
      <c r="G109" s="553"/>
      <c r="H109" s="554"/>
      <c r="I109" s="555"/>
      <c r="J109" s="556"/>
      <c r="K109" s="548">
        <f t="shared" si="36"/>
        <v>0</v>
      </c>
      <c r="L109" s="536">
        <f t="shared" si="37"/>
        <v>0</v>
      </c>
      <c r="M109" s="549">
        <f t="shared" si="38"/>
        <v>0</v>
      </c>
      <c r="N109" s="550">
        <f t="shared" si="39"/>
        <v>0</v>
      </c>
      <c r="O109" s="551">
        <f t="shared" si="40"/>
        <v>0</v>
      </c>
      <c r="P109" s="516"/>
      <c r="Q109" s="539">
        <f t="shared" si="41"/>
        <v>0</v>
      </c>
      <c r="R109" s="169"/>
      <c r="S109" s="154"/>
      <c r="T109" s="154"/>
    </row>
    <row r="110" spans="1:20" ht="18" hidden="1" customHeight="1" x14ac:dyDescent="0.2">
      <c r="A110" s="202">
        <v>1309</v>
      </c>
      <c r="B110" s="184" t="s">
        <v>189</v>
      </c>
      <c r="C110" s="123"/>
      <c r="D110" s="362"/>
      <c r="E110" s="544"/>
      <c r="F110" s="528"/>
      <c r="G110" s="553"/>
      <c r="H110" s="554"/>
      <c r="I110" s="555"/>
      <c r="J110" s="556"/>
      <c r="K110" s="548">
        <f t="shared" si="36"/>
        <v>0</v>
      </c>
      <c r="L110" s="536">
        <f t="shared" si="37"/>
        <v>0</v>
      </c>
      <c r="M110" s="549">
        <f t="shared" si="38"/>
        <v>0</v>
      </c>
      <c r="N110" s="550">
        <f t="shared" si="39"/>
        <v>0</v>
      </c>
      <c r="O110" s="551">
        <f t="shared" si="40"/>
        <v>0</v>
      </c>
      <c r="P110" s="516"/>
      <c r="Q110" s="539">
        <f t="shared" si="41"/>
        <v>0</v>
      </c>
      <c r="R110" s="169"/>
      <c r="S110" s="154"/>
      <c r="T110" s="154"/>
    </row>
    <row r="111" spans="1:20" ht="18" hidden="1" customHeight="1" x14ac:dyDescent="0.2">
      <c r="A111" s="202">
        <v>1309</v>
      </c>
      <c r="B111" s="184" t="s">
        <v>190</v>
      </c>
      <c r="C111" s="123"/>
      <c r="D111" s="362"/>
      <c r="E111" s="544"/>
      <c r="F111" s="528"/>
      <c r="G111" s="553"/>
      <c r="H111" s="554"/>
      <c r="I111" s="555"/>
      <c r="J111" s="556"/>
      <c r="K111" s="548">
        <f t="shared" si="36"/>
        <v>0</v>
      </c>
      <c r="L111" s="536">
        <f t="shared" si="37"/>
        <v>0</v>
      </c>
      <c r="M111" s="549">
        <f t="shared" si="38"/>
        <v>0</v>
      </c>
      <c r="N111" s="550">
        <f t="shared" si="39"/>
        <v>0</v>
      </c>
      <c r="O111" s="551">
        <f t="shared" si="40"/>
        <v>0</v>
      </c>
      <c r="P111" s="516"/>
      <c r="Q111" s="539">
        <f t="shared" si="41"/>
        <v>0</v>
      </c>
      <c r="R111" s="169"/>
      <c r="S111" s="154"/>
      <c r="T111" s="154"/>
    </row>
    <row r="112" spans="1:20" ht="18" hidden="1" customHeight="1" x14ac:dyDescent="0.2">
      <c r="A112" s="202">
        <v>1310</v>
      </c>
      <c r="B112" s="184" t="s">
        <v>191</v>
      </c>
      <c r="C112" s="123"/>
      <c r="D112" s="362"/>
      <c r="E112" s="544"/>
      <c r="F112" s="528"/>
      <c r="G112" s="553"/>
      <c r="H112" s="554"/>
      <c r="I112" s="555"/>
      <c r="J112" s="556"/>
      <c r="K112" s="548">
        <f t="shared" si="36"/>
        <v>0</v>
      </c>
      <c r="L112" s="536">
        <f t="shared" si="37"/>
        <v>0</v>
      </c>
      <c r="M112" s="549">
        <f t="shared" si="38"/>
        <v>0</v>
      </c>
      <c r="N112" s="550">
        <f t="shared" si="39"/>
        <v>0</v>
      </c>
      <c r="O112" s="551">
        <f t="shared" si="40"/>
        <v>0</v>
      </c>
      <c r="P112" s="516"/>
      <c r="Q112" s="539">
        <f t="shared" si="41"/>
        <v>0</v>
      </c>
      <c r="R112" s="169"/>
      <c r="S112" s="154"/>
      <c r="T112" s="154"/>
    </row>
    <row r="113" spans="1:20" ht="18" hidden="1" customHeight="1" x14ac:dyDescent="0.2">
      <c r="A113" s="202">
        <v>1311</v>
      </c>
      <c r="B113" s="184" t="s">
        <v>192</v>
      </c>
      <c r="C113" s="123"/>
      <c r="D113" s="362"/>
      <c r="E113" s="544"/>
      <c r="F113" s="528"/>
      <c r="G113" s="553"/>
      <c r="H113" s="554"/>
      <c r="I113" s="555"/>
      <c r="J113" s="556"/>
      <c r="K113" s="548">
        <f t="shared" si="36"/>
        <v>0</v>
      </c>
      <c r="L113" s="536">
        <f t="shared" si="37"/>
        <v>0</v>
      </c>
      <c r="M113" s="549">
        <f t="shared" si="38"/>
        <v>0</v>
      </c>
      <c r="N113" s="550">
        <f t="shared" si="39"/>
        <v>0</v>
      </c>
      <c r="O113" s="551">
        <f t="shared" si="40"/>
        <v>0</v>
      </c>
      <c r="P113" s="516"/>
      <c r="Q113" s="539">
        <f t="shared" si="41"/>
        <v>0</v>
      </c>
      <c r="R113" s="169"/>
      <c r="S113" s="154"/>
      <c r="T113" s="154"/>
    </row>
    <row r="114" spans="1:20" ht="18" hidden="1" customHeight="1" x14ac:dyDescent="0.2">
      <c r="A114" s="202">
        <v>1311</v>
      </c>
      <c r="B114" s="184" t="s">
        <v>192</v>
      </c>
      <c r="C114" s="123"/>
      <c r="D114" s="362"/>
      <c r="E114" s="544"/>
      <c r="F114" s="528"/>
      <c r="G114" s="553"/>
      <c r="H114" s="554"/>
      <c r="I114" s="555"/>
      <c r="J114" s="556"/>
      <c r="K114" s="548">
        <f t="shared" si="36"/>
        <v>0</v>
      </c>
      <c r="L114" s="536">
        <f t="shared" si="37"/>
        <v>0</v>
      </c>
      <c r="M114" s="549">
        <f t="shared" si="38"/>
        <v>0</v>
      </c>
      <c r="N114" s="550">
        <f t="shared" si="39"/>
        <v>0</v>
      </c>
      <c r="O114" s="551">
        <f t="shared" si="40"/>
        <v>0</v>
      </c>
      <c r="P114" s="516"/>
      <c r="Q114" s="539">
        <f t="shared" si="41"/>
        <v>0</v>
      </c>
      <c r="R114" s="169"/>
      <c r="S114" s="154"/>
      <c r="T114" s="154"/>
    </row>
    <row r="115" spans="1:20" ht="18" hidden="1" customHeight="1" x14ac:dyDescent="0.2">
      <c r="A115" s="202">
        <v>1312</v>
      </c>
      <c r="B115" s="184" t="s">
        <v>193</v>
      </c>
      <c r="C115" s="123"/>
      <c r="D115" s="362"/>
      <c r="E115" s="544"/>
      <c r="F115" s="528"/>
      <c r="G115" s="553"/>
      <c r="H115" s="554"/>
      <c r="I115" s="555"/>
      <c r="J115" s="556"/>
      <c r="K115" s="548">
        <f t="shared" si="36"/>
        <v>0</v>
      </c>
      <c r="L115" s="536">
        <f t="shared" si="37"/>
        <v>0</v>
      </c>
      <c r="M115" s="549">
        <f t="shared" si="38"/>
        <v>0</v>
      </c>
      <c r="N115" s="550">
        <f t="shared" si="39"/>
        <v>0</v>
      </c>
      <c r="O115" s="551">
        <f t="shared" si="40"/>
        <v>0</v>
      </c>
      <c r="P115" s="516"/>
      <c r="Q115" s="539">
        <f t="shared" si="41"/>
        <v>0</v>
      </c>
      <c r="R115" s="169"/>
      <c r="S115" s="154"/>
      <c r="T115" s="154"/>
    </row>
    <row r="116" spans="1:20" ht="18" hidden="1" customHeight="1" x14ac:dyDescent="0.2">
      <c r="A116" s="202">
        <v>1314</v>
      </c>
      <c r="B116" s="184" t="s">
        <v>194</v>
      </c>
      <c r="C116" s="123"/>
      <c r="D116" s="362"/>
      <c r="E116" s="544"/>
      <c r="F116" s="528"/>
      <c r="G116" s="553"/>
      <c r="H116" s="554"/>
      <c r="I116" s="555"/>
      <c r="J116" s="556"/>
      <c r="K116" s="548">
        <f t="shared" si="36"/>
        <v>0</v>
      </c>
      <c r="L116" s="536">
        <f t="shared" si="37"/>
        <v>0</v>
      </c>
      <c r="M116" s="549">
        <f t="shared" si="38"/>
        <v>0</v>
      </c>
      <c r="N116" s="550">
        <f t="shared" si="39"/>
        <v>0</v>
      </c>
      <c r="O116" s="551">
        <f t="shared" si="40"/>
        <v>0</v>
      </c>
      <c r="P116" s="516"/>
      <c r="Q116" s="539">
        <f t="shared" si="41"/>
        <v>0</v>
      </c>
      <c r="R116" s="169"/>
      <c r="S116" s="154"/>
      <c r="T116" s="154"/>
    </row>
    <row r="117" spans="1:20" ht="18" hidden="1" customHeight="1" x14ac:dyDescent="0.2">
      <c r="A117" s="202">
        <v>1315</v>
      </c>
      <c r="B117" s="184" t="s">
        <v>195</v>
      </c>
      <c r="C117" s="123"/>
      <c r="D117" s="362"/>
      <c r="E117" s="544"/>
      <c r="F117" s="528"/>
      <c r="G117" s="553"/>
      <c r="H117" s="554"/>
      <c r="I117" s="555"/>
      <c r="J117" s="556"/>
      <c r="K117" s="548">
        <f t="shared" si="36"/>
        <v>0</v>
      </c>
      <c r="L117" s="536">
        <f t="shared" si="37"/>
        <v>0</v>
      </c>
      <c r="M117" s="549">
        <f t="shared" si="38"/>
        <v>0</v>
      </c>
      <c r="N117" s="550">
        <f t="shared" si="39"/>
        <v>0</v>
      </c>
      <c r="O117" s="551">
        <f t="shared" si="40"/>
        <v>0</v>
      </c>
      <c r="P117" s="516"/>
      <c r="Q117" s="539">
        <f t="shared" si="41"/>
        <v>0</v>
      </c>
      <c r="R117" s="169"/>
      <c r="S117" s="154"/>
      <c r="T117" s="154"/>
    </row>
    <row r="118" spans="1:20" ht="18" customHeight="1" x14ac:dyDescent="0.25">
      <c r="A118" s="214"/>
      <c r="B118" s="139" t="s">
        <v>196</v>
      </c>
      <c r="C118" s="215"/>
      <c r="D118" s="490"/>
      <c r="E118" s="564"/>
      <c r="F118" s="564"/>
      <c r="G118" s="565"/>
      <c r="H118" s="565"/>
      <c r="I118" s="565"/>
      <c r="J118" s="565"/>
      <c r="K118" s="566"/>
      <c r="L118" s="566"/>
      <c r="M118" s="567"/>
      <c r="N118" s="566"/>
      <c r="O118" s="568"/>
      <c r="P118" s="569"/>
      <c r="Q118" s="570"/>
      <c r="R118" s="79"/>
      <c r="S118" s="154"/>
      <c r="T118" s="154"/>
    </row>
    <row r="119" spans="1:20" s="170" customFormat="1" ht="18" customHeight="1" x14ac:dyDescent="0.2">
      <c r="A119" s="202" t="s">
        <v>439</v>
      </c>
      <c r="B119" s="184" t="s">
        <v>197</v>
      </c>
      <c r="C119" s="123"/>
      <c r="D119" s="362"/>
      <c r="E119" s="528"/>
      <c r="F119" s="528"/>
      <c r="G119" s="532"/>
      <c r="H119" s="532"/>
      <c r="I119" s="532"/>
      <c r="J119" s="532"/>
      <c r="K119" s="536">
        <f t="shared" ref="K119:K138" si="42">E119*D119</f>
        <v>0</v>
      </c>
      <c r="L119" s="536">
        <f t="shared" ref="L119:L138" si="43">F119*D119</f>
        <v>0</v>
      </c>
      <c r="M119" s="537">
        <f t="shared" ref="M119:M138" si="44">G119*D119</f>
        <v>0</v>
      </c>
      <c r="N119" s="536">
        <f t="shared" ref="N119:N138" si="45">H119*D119</f>
        <v>0</v>
      </c>
      <c r="O119" s="536">
        <f t="shared" ref="O119:O138" si="46">I119*D119</f>
        <v>0</v>
      </c>
      <c r="P119" s="536">
        <f t="shared" ref="P119:P131" si="47">J119*D119</f>
        <v>0</v>
      </c>
      <c r="Q119" s="539">
        <f t="shared" ref="Q119:Q138" si="48">SUM(K119:P119)</f>
        <v>0</v>
      </c>
      <c r="R119" s="169"/>
      <c r="S119" s="329"/>
      <c r="T119" s="329"/>
    </row>
    <row r="120" spans="1:20" s="170" customFormat="1" ht="18" customHeight="1" x14ac:dyDescent="0.2">
      <c r="A120" s="202" t="s">
        <v>440</v>
      </c>
      <c r="B120" s="184" t="s">
        <v>256</v>
      </c>
      <c r="C120" s="123"/>
      <c r="D120" s="362"/>
      <c r="E120" s="528"/>
      <c r="F120" s="528"/>
      <c r="G120" s="532"/>
      <c r="H120" s="532"/>
      <c r="I120" s="532"/>
      <c r="J120" s="532"/>
      <c r="K120" s="1035">
        <f t="shared" si="42"/>
        <v>0</v>
      </c>
      <c r="L120" s="1035">
        <f t="shared" si="43"/>
        <v>0</v>
      </c>
      <c r="M120" s="1036">
        <f t="shared" si="44"/>
        <v>0</v>
      </c>
      <c r="N120" s="1035">
        <f t="shared" si="45"/>
        <v>0</v>
      </c>
      <c r="O120" s="1035">
        <f t="shared" si="46"/>
        <v>0</v>
      </c>
      <c r="P120" s="1035">
        <f t="shared" si="47"/>
        <v>0</v>
      </c>
      <c r="Q120" s="539">
        <f t="shared" si="48"/>
        <v>0</v>
      </c>
      <c r="R120" s="169"/>
      <c r="S120" s="329"/>
      <c r="T120" s="329"/>
    </row>
    <row r="121" spans="1:20" s="170" customFormat="1" ht="18" hidden="1" customHeight="1" x14ac:dyDescent="0.2">
      <c r="A121" s="202">
        <v>1375</v>
      </c>
      <c r="B121" s="184" t="s">
        <v>198</v>
      </c>
      <c r="C121" s="123"/>
      <c r="D121" s="362"/>
      <c r="E121" s="528"/>
      <c r="F121" s="528"/>
      <c r="G121" s="532"/>
      <c r="H121" s="532"/>
      <c r="I121" s="532"/>
      <c r="J121" s="532"/>
      <c r="K121" s="1035">
        <f t="shared" si="42"/>
        <v>0</v>
      </c>
      <c r="L121" s="1035">
        <f t="shared" si="43"/>
        <v>0</v>
      </c>
      <c r="M121" s="1036">
        <f t="shared" si="44"/>
        <v>0</v>
      </c>
      <c r="N121" s="1035">
        <f t="shared" si="45"/>
        <v>0</v>
      </c>
      <c r="O121" s="1035">
        <f t="shared" si="46"/>
        <v>0</v>
      </c>
      <c r="P121" s="1035">
        <f t="shared" si="47"/>
        <v>0</v>
      </c>
      <c r="Q121" s="539">
        <f t="shared" si="48"/>
        <v>0</v>
      </c>
      <c r="R121" s="169"/>
      <c r="S121" s="329"/>
      <c r="T121" s="329"/>
    </row>
    <row r="122" spans="1:20" s="170" customFormat="1" ht="18" customHeight="1" x14ac:dyDescent="0.2">
      <c r="A122" s="202" t="s">
        <v>441</v>
      </c>
      <c r="B122" s="184" t="s">
        <v>199</v>
      </c>
      <c r="C122" s="123"/>
      <c r="D122" s="362"/>
      <c r="E122" s="528"/>
      <c r="F122" s="528"/>
      <c r="G122" s="532"/>
      <c r="H122" s="532"/>
      <c r="I122" s="532"/>
      <c r="J122" s="532"/>
      <c r="K122" s="1035">
        <f t="shared" si="42"/>
        <v>0</v>
      </c>
      <c r="L122" s="1035">
        <f t="shared" si="43"/>
        <v>0</v>
      </c>
      <c r="M122" s="1036">
        <f t="shared" si="44"/>
        <v>0</v>
      </c>
      <c r="N122" s="1035">
        <f t="shared" si="45"/>
        <v>0</v>
      </c>
      <c r="O122" s="1035">
        <f t="shared" si="46"/>
        <v>0</v>
      </c>
      <c r="P122" s="1035">
        <f t="shared" si="47"/>
        <v>0</v>
      </c>
      <c r="Q122" s="539">
        <f t="shared" si="48"/>
        <v>0</v>
      </c>
      <c r="R122" s="169"/>
      <c r="S122" s="329"/>
      <c r="T122" s="329"/>
    </row>
    <row r="123" spans="1:20" s="170" customFormat="1" ht="18" hidden="1" customHeight="1" x14ac:dyDescent="0.2">
      <c r="A123" s="202">
        <v>1450</v>
      </c>
      <c r="B123" s="184" t="s">
        <v>200</v>
      </c>
      <c r="C123" s="123"/>
      <c r="D123" s="362"/>
      <c r="E123" s="528"/>
      <c r="F123" s="528"/>
      <c r="G123" s="532"/>
      <c r="H123" s="532"/>
      <c r="I123" s="532"/>
      <c r="J123" s="532"/>
      <c r="K123" s="1035">
        <f t="shared" si="42"/>
        <v>0</v>
      </c>
      <c r="L123" s="1035">
        <f t="shared" si="43"/>
        <v>0</v>
      </c>
      <c r="M123" s="1036">
        <f t="shared" si="44"/>
        <v>0</v>
      </c>
      <c r="N123" s="1035">
        <f t="shared" si="45"/>
        <v>0</v>
      </c>
      <c r="O123" s="1035">
        <f t="shared" si="46"/>
        <v>0</v>
      </c>
      <c r="P123" s="1035">
        <f t="shared" si="47"/>
        <v>0</v>
      </c>
      <c r="Q123" s="539">
        <f t="shared" si="48"/>
        <v>0</v>
      </c>
      <c r="R123" s="169"/>
      <c r="S123" s="329"/>
      <c r="T123" s="329"/>
    </row>
    <row r="124" spans="1:20" s="170" customFormat="1" ht="18" customHeight="1" x14ac:dyDescent="0.2">
      <c r="A124" s="202" t="s">
        <v>449</v>
      </c>
      <c r="B124" s="184" t="s">
        <v>201</v>
      </c>
      <c r="C124" s="123"/>
      <c r="D124" s="362"/>
      <c r="E124" s="528"/>
      <c r="F124" s="528"/>
      <c r="G124" s="532"/>
      <c r="H124" s="532"/>
      <c r="I124" s="532"/>
      <c r="J124" s="532"/>
      <c r="K124" s="1035">
        <f t="shared" si="42"/>
        <v>0</v>
      </c>
      <c r="L124" s="1035">
        <f t="shared" si="43"/>
        <v>0</v>
      </c>
      <c r="M124" s="1036">
        <f t="shared" si="44"/>
        <v>0</v>
      </c>
      <c r="N124" s="1035">
        <f t="shared" si="45"/>
        <v>0</v>
      </c>
      <c r="O124" s="1035">
        <f t="shared" si="46"/>
        <v>0</v>
      </c>
      <c r="P124" s="1035">
        <f t="shared" si="47"/>
        <v>0</v>
      </c>
      <c r="Q124" s="539">
        <f t="shared" si="48"/>
        <v>0</v>
      </c>
      <c r="R124" s="169"/>
      <c r="S124" s="329"/>
      <c r="T124" s="329"/>
    </row>
    <row r="125" spans="1:20" s="170" customFormat="1" ht="18" hidden="1" customHeight="1" x14ac:dyDescent="0.2">
      <c r="A125" s="202">
        <v>1525</v>
      </c>
      <c r="B125" s="184" t="s">
        <v>202</v>
      </c>
      <c r="C125" s="123"/>
      <c r="D125" s="362"/>
      <c r="E125" s="528"/>
      <c r="F125" s="528"/>
      <c r="G125" s="532"/>
      <c r="H125" s="532"/>
      <c r="I125" s="532"/>
      <c r="J125" s="532"/>
      <c r="K125" s="1035">
        <f t="shared" si="42"/>
        <v>0</v>
      </c>
      <c r="L125" s="1035">
        <f t="shared" si="43"/>
        <v>0</v>
      </c>
      <c r="M125" s="1036">
        <f t="shared" si="44"/>
        <v>0</v>
      </c>
      <c r="N125" s="1035">
        <f t="shared" si="45"/>
        <v>0</v>
      </c>
      <c r="O125" s="1035">
        <f t="shared" si="46"/>
        <v>0</v>
      </c>
      <c r="P125" s="1035">
        <f t="shared" si="47"/>
        <v>0</v>
      </c>
      <c r="Q125" s="539">
        <f t="shared" si="48"/>
        <v>0</v>
      </c>
      <c r="R125" s="169"/>
      <c r="S125" s="329"/>
      <c r="T125" s="329"/>
    </row>
    <row r="126" spans="1:20" s="170" customFormat="1" ht="18" hidden="1" customHeight="1" x14ac:dyDescent="0.2">
      <c r="A126" s="202">
        <v>1550</v>
      </c>
      <c r="B126" s="184" t="s">
        <v>203</v>
      </c>
      <c r="C126" s="123"/>
      <c r="D126" s="362">
        <v>5</v>
      </c>
      <c r="E126" s="528"/>
      <c r="F126" s="528"/>
      <c r="G126" s="532"/>
      <c r="H126" s="532"/>
      <c r="I126" s="532"/>
      <c r="J126" s="532"/>
      <c r="K126" s="1035">
        <f t="shared" si="42"/>
        <v>0</v>
      </c>
      <c r="L126" s="1035">
        <f t="shared" si="43"/>
        <v>0</v>
      </c>
      <c r="M126" s="1036">
        <f t="shared" si="44"/>
        <v>0</v>
      </c>
      <c r="N126" s="1035">
        <f t="shared" si="45"/>
        <v>0</v>
      </c>
      <c r="O126" s="1035">
        <f t="shared" si="46"/>
        <v>0</v>
      </c>
      <c r="P126" s="1035">
        <f t="shared" si="47"/>
        <v>0</v>
      </c>
      <c r="Q126" s="539">
        <f t="shared" si="48"/>
        <v>0</v>
      </c>
      <c r="R126" s="169"/>
      <c r="S126" s="329"/>
      <c r="T126" s="329"/>
    </row>
    <row r="127" spans="1:20" s="170" customFormat="1" ht="18" customHeight="1" x14ac:dyDescent="0.2">
      <c r="A127" s="202" t="s">
        <v>443</v>
      </c>
      <c r="B127" s="184" t="s">
        <v>204</v>
      </c>
      <c r="C127" s="123"/>
      <c r="D127" s="362">
        <v>30</v>
      </c>
      <c r="E127" s="528"/>
      <c r="F127" s="528"/>
      <c r="G127" s="532"/>
      <c r="H127" s="532"/>
      <c r="I127" s="532"/>
      <c r="J127" s="532"/>
      <c r="K127" s="1035">
        <f t="shared" si="42"/>
        <v>0</v>
      </c>
      <c r="L127" s="1035">
        <f t="shared" si="43"/>
        <v>0</v>
      </c>
      <c r="M127" s="1036">
        <f t="shared" si="44"/>
        <v>0</v>
      </c>
      <c r="N127" s="1035">
        <f t="shared" si="45"/>
        <v>0</v>
      </c>
      <c r="O127" s="1035">
        <f t="shared" si="46"/>
        <v>0</v>
      </c>
      <c r="P127" s="1035">
        <f t="shared" si="47"/>
        <v>0</v>
      </c>
      <c r="Q127" s="539">
        <f t="shared" si="48"/>
        <v>0</v>
      </c>
      <c r="R127" s="169"/>
      <c r="S127" s="329"/>
      <c r="T127" s="329"/>
    </row>
    <row r="128" spans="1:20" s="170" customFormat="1" ht="18" customHeight="1" x14ac:dyDescent="0.2">
      <c r="A128" s="202" t="s">
        <v>450</v>
      </c>
      <c r="B128" s="184" t="s">
        <v>205</v>
      </c>
      <c r="C128" s="123"/>
      <c r="D128" s="362">
        <v>30</v>
      </c>
      <c r="E128" s="528"/>
      <c r="F128" s="528"/>
      <c r="G128" s="532"/>
      <c r="H128" s="532"/>
      <c r="I128" s="532"/>
      <c r="J128" s="532"/>
      <c r="K128" s="1035">
        <f t="shared" si="42"/>
        <v>0</v>
      </c>
      <c r="L128" s="1035">
        <f t="shared" si="43"/>
        <v>0</v>
      </c>
      <c r="M128" s="1036">
        <f t="shared" si="44"/>
        <v>0</v>
      </c>
      <c r="N128" s="1035">
        <f t="shared" si="45"/>
        <v>0</v>
      </c>
      <c r="O128" s="1035">
        <f t="shared" si="46"/>
        <v>0</v>
      </c>
      <c r="P128" s="1035">
        <f t="shared" si="47"/>
        <v>0</v>
      </c>
      <c r="Q128" s="539">
        <f t="shared" si="48"/>
        <v>0</v>
      </c>
      <c r="R128" s="169"/>
      <c r="S128" s="329"/>
      <c r="T128" s="329"/>
    </row>
    <row r="129" spans="1:20" s="170" customFormat="1" ht="18" hidden="1" customHeight="1" x14ac:dyDescent="0.2">
      <c r="A129" s="202">
        <v>1625</v>
      </c>
      <c r="B129" s="184" t="s">
        <v>206</v>
      </c>
      <c r="C129" s="123"/>
      <c r="D129" s="362"/>
      <c r="E129" s="528"/>
      <c r="F129" s="528"/>
      <c r="G129" s="532"/>
      <c r="H129" s="532"/>
      <c r="I129" s="532"/>
      <c r="J129" s="532"/>
      <c r="K129" s="1035">
        <f t="shared" si="42"/>
        <v>0</v>
      </c>
      <c r="L129" s="1035">
        <f t="shared" si="43"/>
        <v>0</v>
      </c>
      <c r="M129" s="1036">
        <f t="shared" si="44"/>
        <v>0</v>
      </c>
      <c r="N129" s="1035">
        <f t="shared" si="45"/>
        <v>0</v>
      </c>
      <c r="O129" s="1035">
        <f t="shared" si="46"/>
        <v>0</v>
      </c>
      <c r="P129" s="1035">
        <f t="shared" si="47"/>
        <v>0</v>
      </c>
      <c r="Q129" s="539">
        <f t="shared" si="48"/>
        <v>0</v>
      </c>
      <c r="R129" s="169"/>
      <c r="S129" s="329"/>
      <c r="T129" s="329"/>
    </row>
    <row r="130" spans="1:20" s="170" customFormat="1" ht="18" hidden="1" customHeight="1" x14ac:dyDescent="0.2">
      <c r="A130" s="202">
        <v>1675</v>
      </c>
      <c r="B130" s="184" t="s">
        <v>207</v>
      </c>
      <c r="C130" s="123"/>
      <c r="D130" s="362"/>
      <c r="E130" s="528"/>
      <c r="F130" s="528"/>
      <c r="G130" s="532"/>
      <c r="H130" s="532"/>
      <c r="I130" s="532"/>
      <c r="J130" s="532"/>
      <c r="K130" s="1035">
        <f t="shared" si="42"/>
        <v>0</v>
      </c>
      <c r="L130" s="1035">
        <f t="shared" si="43"/>
        <v>0</v>
      </c>
      <c r="M130" s="1036">
        <f t="shared" si="44"/>
        <v>0</v>
      </c>
      <c r="N130" s="1035">
        <f t="shared" si="45"/>
        <v>0</v>
      </c>
      <c r="O130" s="1035">
        <f t="shared" si="46"/>
        <v>0</v>
      </c>
      <c r="P130" s="1035">
        <f t="shared" si="47"/>
        <v>0</v>
      </c>
      <c r="Q130" s="539">
        <f t="shared" si="48"/>
        <v>0</v>
      </c>
      <c r="R130" s="169"/>
      <c r="S130" s="329"/>
      <c r="T130" s="329"/>
    </row>
    <row r="131" spans="1:20" s="170" customFormat="1" ht="18" customHeight="1" x14ac:dyDescent="0.2">
      <c r="A131" s="202" t="s">
        <v>445</v>
      </c>
      <c r="B131" s="184" t="s">
        <v>208</v>
      </c>
      <c r="C131" s="123"/>
      <c r="D131" s="362"/>
      <c r="E131" s="528"/>
      <c r="F131" s="528"/>
      <c r="G131" s="532"/>
      <c r="H131" s="532"/>
      <c r="I131" s="532"/>
      <c r="J131" s="532"/>
      <c r="K131" s="1035">
        <f t="shared" si="42"/>
        <v>0</v>
      </c>
      <c r="L131" s="1035">
        <f t="shared" si="43"/>
        <v>0</v>
      </c>
      <c r="M131" s="1036">
        <f t="shared" si="44"/>
        <v>0</v>
      </c>
      <c r="N131" s="1035">
        <f t="shared" si="45"/>
        <v>0</v>
      </c>
      <c r="O131" s="1035">
        <f t="shared" si="46"/>
        <v>0</v>
      </c>
      <c r="P131" s="1035">
        <f t="shared" si="47"/>
        <v>0</v>
      </c>
      <c r="Q131" s="539">
        <f t="shared" si="48"/>
        <v>0</v>
      </c>
      <c r="R131" s="169"/>
      <c r="S131" s="329"/>
      <c r="T131" s="329"/>
    </row>
    <row r="132" spans="1:20" s="170" customFormat="1" ht="18" customHeight="1" x14ac:dyDescent="0.2">
      <c r="A132" s="202" t="s">
        <v>446</v>
      </c>
      <c r="B132" s="184" t="s">
        <v>39</v>
      </c>
      <c r="C132" s="123"/>
      <c r="D132" s="362"/>
      <c r="E132" s="528"/>
      <c r="F132" s="528"/>
      <c r="G132" s="532"/>
      <c r="H132" s="532"/>
      <c r="I132" s="532"/>
      <c r="J132" s="532"/>
      <c r="K132" s="1035">
        <f t="shared" si="42"/>
        <v>0</v>
      </c>
      <c r="L132" s="1035">
        <f t="shared" si="43"/>
        <v>0</v>
      </c>
      <c r="M132" s="1036">
        <f t="shared" si="44"/>
        <v>0</v>
      </c>
      <c r="N132" s="1035">
        <f t="shared" si="45"/>
        <v>0</v>
      </c>
      <c r="O132" s="1035">
        <f t="shared" si="46"/>
        <v>0</v>
      </c>
      <c r="P132" s="1035">
        <f>J132*D132</f>
        <v>0</v>
      </c>
      <c r="Q132" s="539">
        <f t="shared" si="48"/>
        <v>0</v>
      </c>
      <c r="R132" s="169"/>
      <c r="S132" s="329"/>
      <c r="T132" s="329"/>
    </row>
    <row r="133" spans="1:20" s="170" customFormat="1" ht="18" hidden="1" customHeight="1" x14ac:dyDescent="0.2">
      <c r="A133" s="202"/>
      <c r="B133" s="184" t="s">
        <v>209</v>
      </c>
      <c r="C133" s="123"/>
      <c r="D133" s="362"/>
      <c r="E133" s="528"/>
      <c r="F133" s="528"/>
      <c r="G133" s="532"/>
      <c r="H133" s="532"/>
      <c r="I133" s="532"/>
      <c r="J133" s="532"/>
      <c r="K133" s="521">
        <f t="shared" si="42"/>
        <v>0</v>
      </c>
      <c r="L133" s="521">
        <f t="shared" si="43"/>
        <v>0</v>
      </c>
      <c r="M133" s="540">
        <f t="shared" si="44"/>
        <v>0</v>
      </c>
      <c r="N133" s="521">
        <f t="shared" si="45"/>
        <v>0</v>
      </c>
      <c r="O133" s="521">
        <f t="shared" si="46"/>
        <v>0</v>
      </c>
      <c r="P133" s="521">
        <f>J133*D133</f>
        <v>0</v>
      </c>
      <c r="Q133" s="539">
        <f t="shared" si="48"/>
        <v>0</v>
      </c>
      <c r="R133" s="169"/>
      <c r="S133" s="329"/>
      <c r="T133" s="329"/>
    </row>
    <row r="134" spans="1:20" s="170" customFormat="1" ht="18" hidden="1" customHeight="1" x14ac:dyDescent="0.2">
      <c r="A134" s="202"/>
      <c r="B134" s="184" t="s">
        <v>156</v>
      </c>
      <c r="C134" s="123"/>
      <c r="D134" s="362">
        <v>1.25</v>
      </c>
      <c r="E134" s="528"/>
      <c r="F134" s="528"/>
      <c r="G134" s="532"/>
      <c r="H134" s="532"/>
      <c r="I134" s="532"/>
      <c r="J134" s="532"/>
      <c r="K134" s="521">
        <f t="shared" si="42"/>
        <v>0</v>
      </c>
      <c r="L134" s="521">
        <f t="shared" si="43"/>
        <v>0</v>
      </c>
      <c r="M134" s="540">
        <f t="shared" si="44"/>
        <v>0</v>
      </c>
      <c r="N134" s="521">
        <f t="shared" si="45"/>
        <v>0</v>
      </c>
      <c r="O134" s="521">
        <f t="shared" si="46"/>
        <v>0</v>
      </c>
      <c r="P134" s="521">
        <f>J134*D134</f>
        <v>0</v>
      </c>
      <c r="Q134" s="539">
        <f t="shared" si="48"/>
        <v>0</v>
      </c>
      <c r="R134" s="169"/>
      <c r="S134" s="329"/>
      <c r="T134" s="329"/>
    </row>
    <row r="135" spans="1:20" s="170" customFormat="1" ht="18" hidden="1" customHeight="1" x14ac:dyDescent="0.2">
      <c r="A135" s="202"/>
      <c r="B135" s="184" t="s">
        <v>210</v>
      </c>
      <c r="C135" s="123"/>
      <c r="D135" s="362"/>
      <c r="E135" s="528"/>
      <c r="F135" s="528"/>
      <c r="G135" s="532"/>
      <c r="H135" s="532"/>
      <c r="I135" s="532"/>
      <c r="J135" s="532"/>
      <c r="K135" s="536">
        <f t="shared" si="42"/>
        <v>0</v>
      </c>
      <c r="L135" s="536">
        <f t="shared" si="43"/>
        <v>0</v>
      </c>
      <c r="M135" s="537">
        <f t="shared" si="44"/>
        <v>0</v>
      </c>
      <c r="N135" s="536">
        <f t="shared" si="45"/>
        <v>0</v>
      </c>
      <c r="O135" s="536">
        <f t="shared" si="46"/>
        <v>0</v>
      </c>
      <c r="P135" s="536">
        <f>J135*D135</f>
        <v>0</v>
      </c>
      <c r="Q135" s="539">
        <f t="shared" si="48"/>
        <v>0</v>
      </c>
      <c r="R135" s="169"/>
      <c r="S135" s="329"/>
      <c r="T135" s="329"/>
    </row>
    <row r="136" spans="1:20" s="170" customFormat="1" ht="18" hidden="1" customHeight="1" x14ac:dyDescent="0.2">
      <c r="A136" s="202"/>
      <c r="B136" s="184" t="s">
        <v>211</v>
      </c>
      <c r="C136" s="123"/>
      <c r="D136" s="362"/>
      <c r="E136" s="544"/>
      <c r="F136" s="528"/>
      <c r="G136" s="553"/>
      <c r="H136" s="554"/>
      <c r="I136" s="555"/>
      <c r="J136" s="556"/>
      <c r="K136" s="548">
        <f t="shared" si="42"/>
        <v>0</v>
      </c>
      <c r="L136" s="536">
        <f t="shared" si="43"/>
        <v>0</v>
      </c>
      <c r="M136" s="549">
        <f t="shared" si="44"/>
        <v>0</v>
      </c>
      <c r="N136" s="550">
        <f t="shared" si="45"/>
        <v>0</v>
      </c>
      <c r="O136" s="551">
        <f t="shared" si="46"/>
        <v>0</v>
      </c>
      <c r="P136" s="516"/>
      <c r="Q136" s="539">
        <f t="shared" si="48"/>
        <v>0</v>
      </c>
      <c r="R136" s="169"/>
      <c r="S136" s="329"/>
      <c r="T136" s="329"/>
    </row>
    <row r="137" spans="1:20" s="170" customFormat="1" ht="18" hidden="1" customHeight="1" x14ac:dyDescent="0.2">
      <c r="A137" s="202"/>
      <c r="B137" s="184" t="s">
        <v>212</v>
      </c>
      <c r="C137" s="123"/>
      <c r="D137" s="362"/>
      <c r="E137" s="544"/>
      <c r="F137" s="528"/>
      <c r="G137" s="553"/>
      <c r="H137" s="554"/>
      <c r="I137" s="555"/>
      <c r="J137" s="556"/>
      <c r="K137" s="548">
        <f t="shared" si="42"/>
        <v>0</v>
      </c>
      <c r="L137" s="536">
        <f t="shared" si="43"/>
        <v>0</v>
      </c>
      <c r="M137" s="549">
        <f t="shared" si="44"/>
        <v>0</v>
      </c>
      <c r="N137" s="550">
        <f t="shared" si="45"/>
        <v>0</v>
      </c>
      <c r="O137" s="551">
        <f t="shared" si="46"/>
        <v>0</v>
      </c>
      <c r="P137" s="516"/>
      <c r="Q137" s="539">
        <f t="shared" si="48"/>
        <v>0</v>
      </c>
      <c r="R137" s="169"/>
      <c r="S137" s="329"/>
      <c r="T137" s="329"/>
    </row>
    <row r="138" spans="1:20" s="170" customFormat="1" ht="18" hidden="1" customHeight="1" x14ac:dyDescent="0.2">
      <c r="A138" s="202"/>
      <c r="B138" s="184" t="s">
        <v>345</v>
      </c>
      <c r="C138" s="123"/>
      <c r="D138" s="362"/>
      <c r="E138" s="544"/>
      <c r="F138" s="528"/>
      <c r="G138" s="553"/>
      <c r="H138" s="554"/>
      <c r="I138" s="555"/>
      <c r="J138" s="556"/>
      <c r="K138" s="548">
        <f t="shared" si="42"/>
        <v>0</v>
      </c>
      <c r="L138" s="536">
        <f t="shared" si="43"/>
        <v>0</v>
      </c>
      <c r="M138" s="549">
        <f t="shared" si="44"/>
        <v>0</v>
      </c>
      <c r="N138" s="550">
        <f t="shared" si="45"/>
        <v>0</v>
      </c>
      <c r="O138" s="551">
        <f t="shared" si="46"/>
        <v>0</v>
      </c>
      <c r="P138" s="516"/>
      <c r="Q138" s="539">
        <f t="shared" si="48"/>
        <v>0</v>
      </c>
      <c r="R138" s="169"/>
      <c r="S138" s="329"/>
      <c r="T138" s="329"/>
    </row>
    <row r="139" spans="1:20" ht="18" customHeight="1" x14ac:dyDescent="0.25">
      <c r="A139" s="214"/>
      <c r="B139" s="139" t="s">
        <v>241</v>
      </c>
      <c r="C139" s="215"/>
      <c r="D139" s="215"/>
      <c r="E139" s="215"/>
      <c r="F139" s="215"/>
      <c r="G139" s="524"/>
      <c r="H139" s="524"/>
      <c r="I139" s="524"/>
      <c r="J139" s="524"/>
      <c r="K139" s="516"/>
      <c r="L139" s="516"/>
      <c r="M139" s="517"/>
      <c r="N139" s="516"/>
      <c r="O139" s="571"/>
      <c r="P139" s="572"/>
      <c r="Q139" s="570"/>
      <c r="R139" s="79"/>
      <c r="S139" s="154"/>
      <c r="T139" s="154"/>
    </row>
    <row r="140" spans="1:20" s="170" customFormat="1" ht="18" hidden="1" customHeight="1" x14ac:dyDescent="0.2">
      <c r="A140" s="202" t="s">
        <v>213</v>
      </c>
      <c r="B140" s="184" t="s">
        <v>214</v>
      </c>
      <c r="C140" s="123"/>
      <c r="D140" s="362"/>
      <c r="E140" s="544"/>
      <c r="F140" s="528"/>
      <c r="G140" s="553"/>
      <c r="H140" s="554"/>
      <c r="I140" s="555"/>
      <c r="J140" s="556"/>
      <c r="K140" s="548">
        <f t="shared" ref="K140:K145" si="49">E140*D140</f>
        <v>0</v>
      </c>
      <c r="L140" s="536">
        <f t="shared" ref="L140:L145" si="50">F140*D140</f>
        <v>0</v>
      </c>
      <c r="M140" s="549">
        <f t="shared" ref="M140:M145" si="51">G140*D140</f>
        <v>0</v>
      </c>
      <c r="N140" s="550">
        <f t="shared" ref="N140:N145" si="52">H140*D140</f>
        <v>0</v>
      </c>
      <c r="O140" s="551">
        <f t="shared" ref="O140:O145" si="53">I140*D140</f>
        <v>0</v>
      </c>
      <c r="P140" s="516"/>
      <c r="Q140" s="539">
        <f t="shared" ref="Q140:Q158" si="54">SUM(K140:P140)</f>
        <v>0</v>
      </c>
      <c r="R140" s="169"/>
      <c r="S140" s="329"/>
      <c r="T140" s="329"/>
    </row>
    <row r="141" spans="1:20" s="170" customFormat="1" ht="18" hidden="1" customHeight="1" x14ac:dyDescent="0.2">
      <c r="A141" s="202" t="s">
        <v>213</v>
      </c>
      <c r="B141" s="184" t="s">
        <v>215</v>
      </c>
      <c r="C141" s="123"/>
      <c r="D141" s="362"/>
      <c r="E141" s="544"/>
      <c r="F141" s="528"/>
      <c r="G141" s="553"/>
      <c r="H141" s="554"/>
      <c r="I141" s="555"/>
      <c r="J141" s="556"/>
      <c r="K141" s="548">
        <f t="shared" si="49"/>
        <v>0</v>
      </c>
      <c r="L141" s="536">
        <f t="shared" si="50"/>
        <v>0</v>
      </c>
      <c r="M141" s="549">
        <f t="shared" si="51"/>
        <v>0</v>
      </c>
      <c r="N141" s="550">
        <f t="shared" si="52"/>
        <v>0</v>
      </c>
      <c r="O141" s="551">
        <f t="shared" si="53"/>
        <v>0</v>
      </c>
      <c r="P141" s="516"/>
      <c r="Q141" s="539">
        <f t="shared" si="54"/>
        <v>0</v>
      </c>
      <c r="R141" s="169"/>
      <c r="S141" s="329"/>
      <c r="T141" s="329"/>
    </row>
    <row r="142" spans="1:20" s="170" customFormat="1" ht="18" hidden="1" customHeight="1" x14ac:dyDescent="0.2">
      <c r="A142" s="202" t="s">
        <v>213</v>
      </c>
      <c r="B142" s="184" t="s">
        <v>216</v>
      </c>
      <c r="C142" s="123"/>
      <c r="D142" s="362"/>
      <c r="E142" s="544"/>
      <c r="F142" s="528"/>
      <c r="G142" s="553"/>
      <c r="H142" s="554"/>
      <c r="I142" s="555"/>
      <c r="J142" s="556"/>
      <c r="K142" s="548">
        <f t="shared" si="49"/>
        <v>0</v>
      </c>
      <c r="L142" s="536">
        <f t="shared" si="50"/>
        <v>0</v>
      </c>
      <c r="M142" s="549">
        <f t="shared" si="51"/>
        <v>0</v>
      </c>
      <c r="N142" s="550">
        <f t="shared" si="52"/>
        <v>0</v>
      </c>
      <c r="O142" s="551">
        <f t="shared" si="53"/>
        <v>0</v>
      </c>
      <c r="P142" s="516"/>
      <c r="Q142" s="539">
        <f t="shared" si="54"/>
        <v>0</v>
      </c>
      <c r="R142" s="169"/>
      <c r="S142" s="329"/>
      <c r="T142" s="329"/>
    </row>
    <row r="143" spans="1:20" s="170" customFormat="1" ht="18" hidden="1" customHeight="1" x14ac:dyDescent="0.2">
      <c r="A143" s="202" t="s">
        <v>213</v>
      </c>
      <c r="B143" s="184" t="s">
        <v>217</v>
      </c>
      <c r="C143" s="123"/>
      <c r="D143" s="362"/>
      <c r="E143" s="544"/>
      <c r="F143" s="528"/>
      <c r="G143" s="553"/>
      <c r="H143" s="554"/>
      <c r="I143" s="555"/>
      <c r="J143" s="556"/>
      <c r="K143" s="548">
        <f t="shared" si="49"/>
        <v>0</v>
      </c>
      <c r="L143" s="536">
        <f t="shared" si="50"/>
        <v>0</v>
      </c>
      <c r="M143" s="549">
        <f t="shared" si="51"/>
        <v>0</v>
      </c>
      <c r="N143" s="550">
        <f t="shared" si="52"/>
        <v>0</v>
      </c>
      <c r="O143" s="551">
        <f t="shared" si="53"/>
        <v>0</v>
      </c>
      <c r="P143" s="516"/>
      <c r="Q143" s="539">
        <f t="shared" si="54"/>
        <v>0</v>
      </c>
      <c r="R143" s="169"/>
      <c r="S143" s="329"/>
      <c r="T143" s="329"/>
    </row>
    <row r="144" spans="1:20" s="170" customFormat="1" ht="18" hidden="1" customHeight="1" x14ac:dyDescent="0.2">
      <c r="A144" s="202" t="s">
        <v>213</v>
      </c>
      <c r="B144" s="184" t="s">
        <v>218</v>
      </c>
      <c r="C144" s="123"/>
      <c r="D144" s="362"/>
      <c r="E144" s="544"/>
      <c r="F144" s="528"/>
      <c r="G144" s="553"/>
      <c r="H144" s="554"/>
      <c r="I144" s="555"/>
      <c r="J144" s="556"/>
      <c r="K144" s="548">
        <f t="shared" si="49"/>
        <v>0</v>
      </c>
      <c r="L144" s="536">
        <f t="shared" si="50"/>
        <v>0</v>
      </c>
      <c r="M144" s="549">
        <f t="shared" si="51"/>
        <v>0</v>
      </c>
      <c r="N144" s="550">
        <f t="shared" si="52"/>
        <v>0</v>
      </c>
      <c r="O144" s="551">
        <f t="shared" si="53"/>
        <v>0</v>
      </c>
      <c r="P144" s="516"/>
      <c r="Q144" s="539">
        <f t="shared" si="54"/>
        <v>0</v>
      </c>
      <c r="R144" s="169"/>
      <c r="S144" s="329"/>
      <c r="T144" s="329"/>
    </row>
    <row r="145" spans="1:31" s="170" customFormat="1" ht="18" hidden="1" customHeight="1" x14ac:dyDescent="0.2">
      <c r="A145" s="202" t="s">
        <v>213</v>
      </c>
      <c r="B145" s="184" t="s">
        <v>219</v>
      </c>
      <c r="C145" s="123"/>
      <c r="D145" s="362"/>
      <c r="E145" s="544"/>
      <c r="F145" s="528"/>
      <c r="G145" s="553"/>
      <c r="H145" s="554"/>
      <c r="I145" s="555"/>
      <c r="J145" s="556"/>
      <c r="K145" s="548">
        <f t="shared" si="49"/>
        <v>0</v>
      </c>
      <c r="L145" s="536">
        <f t="shared" si="50"/>
        <v>0</v>
      </c>
      <c r="M145" s="549">
        <f t="shared" si="51"/>
        <v>0</v>
      </c>
      <c r="N145" s="550">
        <f t="shared" si="52"/>
        <v>0</v>
      </c>
      <c r="O145" s="551">
        <f t="shared" si="53"/>
        <v>0</v>
      </c>
      <c r="P145" s="516"/>
      <c r="Q145" s="539">
        <f t="shared" si="54"/>
        <v>0</v>
      </c>
      <c r="R145" s="169"/>
      <c r="S145" s="329"/>
      <c r="T145" s="329"/>
    </row>
    <row r="146" spans="1:31" s="170" customFormat="1" ht="18" customHeight="1" x14ac:dyDescent="0.2">
      <c r="A146" s="202" t="s">
        <v>52</v>
      </c>
      <c r="B146" s="184" t="s">
        <v>346</v>
      </c>
      <c r="C146" s="123"/>
      <c r="D146" s="362"/>
      <c r="E146" s="528"/>
      <c r="F146" s="528"/>
      <c r="G146" s="532"/>
      <c r="H146" s="532"/>
      <c r="I146" s="532"/>
      <c r="J146" s="532"/>
      <c r="K146" s="521">
        <v>0</v>
      </c>
      <c r="L146" s="521">
        <v>0</v>
      </c>
      <c r="M146" s="521">
        <v>0</v>
      </c>
      <c r="N146" s="521">
        <v>0</v>
      </c>
      <c r="O146" s="521">
        <v>0</v>
      </c>
      <c r="P146" s="521">
        <f t="shared" ref="P146:P158" si="55">J146*D146</f>
        <v>0</v>
      </c>
      <c r="Q146" s="539">
        <f t="shared" si="54"/>
        <v>0</v>
      </c>
      <c r="R146" s="169"/>
      <c r="S146" s="329"/>
      <c r="T146" s="329"/>
    </row>
    <row r="147" spans="1:31" s="170" customFormat="1" ht="18" customHeight="1" x14ac:dyDescent="0.2">
      <c r="A147" s="202" t="s">
        <v>220</v>
      </c>
      <c r="B147" s="184" t="s">
        <v>100</v>
      </c>
      <c r="C147" s="123"/>
      <c r="D147" s="362"/>
      <c r="E147" s="528"/>
      <c r="F147" s="528"/>
      <c r="G147" s="532"/>
      <c r="H147" s="532" t="s">
        <v>409</v>
      </c>
      <c r="I147" s="532"/>
      <c r="J147" s="532"/>
      <c r="K147" s="536">
        <f>E147*D147</f>
        <v>0</v>
      </c>
      <c r="L147" s="536">
        <f>F147*D147</f>
        <v>0</v>
      </c>
      <c r="M147" s="537">
        <f>G147*D147</f>
        <v>0</v>
      </c>
      <c r="N147" s="536">
        <f>H147*D147</f>
        <v>0</v>
      </c>
      <c r="O147" s="536">
        <f>I147*D147</f>
        <v>0</v>
      </c>
      <c r="P147" s="536">
        <f t="shared" si="55"/>
        <v>0</v>
      </c>
      <c r="Q147" s="539">
        <f t="shared" si="54"/>
        <v>0</v>
      </c>
      <c r="R147" s="169"/>
      <c r="S147" s="329"/>
      <c r="T147" s="329"/>
    </row>
    <row r="148" spans="1:31" s="170" customFormat="1" ht="18" customHeight="1" x14ac:dyDescent="0.2">
      <c r="A148" s="202" t="s">
        <v>221</v>
      </c>
      <c r="B148" s="184" t="s">
        <v>222</v>
      </c>
      <c r="C148" s="123"/>
      <c r="D148" s="362"/>
      <c r="E148" s="528"/>
      <c r="F148" s="528"/>
      <c r="G148" s="532"/>
      <c r="H148" s="532"/>
      <c r="I148" s="532"/>
      <c r="J148" s="532"/>
      <c r="K148" s="1035">
        <f>E148*D148</f>
        <v>0</v>
      </c>
      <c r="L148" s="1035">
        <f>F148*D148</f>
        <v>0</v>
      </c>
      <c r="M148" s="1036">
        <f>G148*D148</f>
        <v>0</v>
      </c>
      <c r="N148" s="1035">
        <f>H148*D148</f>
        <v>0</v>
      </c>
      <c r="O148" s="1035">
        <f>I148*D148</f>
        <v>0</v>
      </c>
      <c r="P148" s="1035">
        <f t="shared" si="55"/>
        <v>0</v>
      </c>
      <c r="Q148" s="539">
        <f t="shared" si="54"/>
        <v>0</v>
      </c>
      <c r="R148" s="169"/>
      <c r="S148" s="329"/>
      <c r="T148" s="329"/>
    </row>
    <row r="149" spans="1:31" s="170" customFormat="1" ht="18" hidden="1" customHeight="1" x14ac:dyDescent="0.2">
      <c r="A149" s="202" t="s">
        <v>223</v>
      </c>
      <c r="B149" s="184" t="s">
        <v>224</v>
      </c>
      <c r="C149" s="123"/>
      <c r="D149" s="362"/>
      <c r="E149" s="528"/>
      <c r="F149" s="528"/>
      <c r="G149" s="532"/>
      <c r="H149" s="532"/>
      <c r="I149" s="532"/>
      <c r="J149" s="532"/>
      <c r="K149" s="521">
        <f>E149*D149</f>
        <v>0</v>
      </c>
      <c r="L149" s="521">
        <f>F149*D149</f>
        <v>0</v>
      </c>
      <c r="M149" s="540">
        <f>G149*D149</f>
        <v>0</v>
      </c>
      <c r="N149" s="521">
        <f>H149*D149</f>
        <v>0</v>
      </c>
      <c r="O149" s="521">
        <f>I149*D149</f>
        <v>0</v>
      </c>
      <c r="P149" s="521">
        <f t="shared" si="55"/>
        <v>0</v>
      </c>
      <c r="Q149" s="539">
        <f t="shared" si="54"/>
        <v>0</v>
      </c>
      <c r="R149" s="169"/>
      <c r="S149" s="329"/>
      <c r="T149" s="329"/>
    </row>
    <row r="150" spans="1:31" s="170" customFormat="1" ht="18" hidden="1" customHeight="1" x14ac:dyDescent="0.2">
      <c r="A150" s="202"/>
      <c r="B150" s="184" t="s">
        <v>225</v>
      </c>
      <c r="C150" s="123"/>
      <c r="D150" s="362"/>
      <c r="E150" s="528"/>
      <c r="F150" s="528"/>
      <c r="G150" s="532"/>
      <c r="H150" s="532"/>
      <c r="I150" s="532"/>
      <c r="J150" s="532"/>
      <c r="K150" s="521">
        <f>E150*D150</f>
        <v>0</v>
      </c>
      <c r="L150" s="521">
        <f>F150*D150</f>
        <v>0</v>
      </c>
      <c r="M150" s="540">
        <f>G150*D150</f>
        <v>0</v>
      </c>
      <c r="N150" s="521">
        <f>H150*D150</f>
        <v>0</v>
      </c>
      <c r="O150" s="521">
        <f>I150*D150</f>
        <v>0</v>
      </c>
      <c r="P150" s="521">
        <f t="shared" si="55"/>
        <v>0</v>
      </c>
      <c r="Q150" s="539">
        <f t="shared" si="54"/>
        <v>0</v>
      </c>
      <c r="R150" s="169"/>
      <c r="S150" s="329"/>
      <c r="T150" s="329"/>
    </row>
    <row r="151" spans="1:31" ht="18" customHeight="1" x14ac:dyDescent="0.2">
      <c r="A151" s="202">
        <v>8525</v>
      </c>
      <c r="B151" s="184" t="s">
        <v>249</v>
      </c>
      <c r="C151" s="123"/>
      <c r="D151" s="362"/>
      <c r="E151" s="528"/>
      <c r="F151" s="528"/>
      <c r="G151" s="532"/>
      <c r="H151" s="532"/>
      <c r="I151" s="532"/>
      <c r="J151" s="532"/>
      <c r="K151" s="536">
        <f>E151*D151</f>
        <v>0</v>
      </c>
      <c r="L151" s="536">
        <f>F151*D151</f>
        <v>0</v>
      </c>
      <c r="M151" s="537">
        <f>G151*D151</f>
        <v>0</v>
      </c>
      <c r="N151" s="536">
        <f>H151*D151</f>
        <v>0</v>
      </c>
      <c r="O151" s="536">
        <f>I151*D151</f>
        <v>0</v>
      </c>
      <c r="P151" s="536">
        <f t="shared" si="55"/>
        <v>0</v>
      </c>
      <c r="Q151" s="539">
        <f t="shared" si="54"/>
        <v>0</v>
      </c>
      <c r="R151" s="79"/>
      <c r="S151" s="154"/>
      <c r="T151" s="154"/>
      <c r="AA151" s="124"/>
      <c r="AB151" s="124"/>
      <c r="AC151" s="124"/>
      <c r="AD151" s="124"/>
      <c r="AE151" s="124"/>
    </row>
    <row r="152" spans="1:31" ht="18" customHeight="1" x14ac:dyDescent="0.2">
      <c r="A152" s="202">
        <v>9580</v>
      </c>
      <c r="B152" s="184" t="s">
        <v>248</v>
      </c>
      <c r="C152" s="225"/>
      <c r="D152" s="429"/>
      <c r="E152" s="573"/>
      <c r="F152" s="573"/>
      <c r="G152" s="532"/>
      <c r="H152" s="532"/>
      <c r="I152" s="532"/>
      <c r="J152" s="532"/>
      <c r="K152" s="521">
        <v>0</v>
      </c>
      <c r="L152" s="521">
        <v>0</v>
      </c>
      <c r="M152" s="521">
        <v>0</v>
      </c>
      <c r="N152" s="521">
        <v>0</v>
      </c>
      <c r="O152" s="521">
        <v>0</v>
      </c>
      <c r="P152" s="521">
        <v>0</v>
      </c>
      <c r="Q152" s="539">
        <f t="shared" si="54"/>
        <v>0</v>
      </c>
      <c r="R152" s="79"/>
      <c r="S152" s="154"/>
      <c r="T152" s="154"/>
      <c r="AA152" s="124"/>
      <c r="AB152" s="124"/>
      <c r="AC152" s="124"/>
      <c r="AD152" s="124"/>
      <c r="AE152" s="124"/>
    </row>
    <row r="153" spans="1:31" ht="18" customHeight="1" x14ac:dyDescent="0.2">
      <c r="A153" s="189">
        <v>9970</v>
      </c>
      <c r="B153" s="184" t="s">
        <v>331</v>
      </c>
      <c r="C153" s="226"/>
      <c r="D153" s="391"/>
      <c r="E153" s="574" t="s">
        <v>93</v>
      </c>
      <c r="F153" s="575"/>
      <c r="G153" s="529"/>
      <c r="H153" s="529"/>
      <c r="I153" s="529"/>
      <c r="J153" s="529"/>
      <c r="K153" s="536">
        <f t="shared" ref="K153:K158" si="56">E153*D153</f>
        <v>0</v>
      </c>
      <c r="L153" s="536">
        <f t="shared" ref="L153:L158" si="57">F153*D153</f>
        <v>0</v>
      </c>
      <c r="M153" s="537">
        <f>G153*D153</f>
        <v>0</v>
      </c>
      <c r="N153" s="536">
        <f t="shared" ref="N153:N158" si="58">H153*D153</f>
        <v>0</v>
      </c>
      <c r="O153" s="536">
        <f t="shared" ref="O153:O158" si="59">I153*D153</f>
        <v>0</v>
      </c>
      <c r="P153" s="536">
        <f t="shared" si="55"/>
        <v>0</v>
      </c>
      <c r="Q153" s="539">
        <f t="shared" si="54"/>
        <v>0</v>
      </c>
      <c r="R153" s="79"/>
      <c r="S153" s="154"/>
      <c r="T153" s="154"/>
      <c r="AA153" s="124"/>
      <c r="AB153" s="265"/>
      <c r="AC153" s="124"/>
      <c r="AD153" s="124"/>
      <c r="AE153" s="124"/>
    </row>
    <row r="154" spans="1:31" s="230" customFormat="1" ht="18" customHeight="1" x14ac:dyDescent="0.2">
      <c r="A154" s="189">
        <v>9970</v>
      </c>
      <c r="B154" s="184" t="s">
        <v>332</v>
      </c>
      <c r="C154" s="226"/>
      <c r="D154" s="391"/>
      <c r="E154" s="574"/>
      <c r="F154" s="575"/>
      <c r="G154" s="529"/>
      <c r="H154" s="529"/>
      <c r="I154" s="529"/>
      <c r="J154" s="529"/>
      <c r="K154" s="536">
        <f t="shared" si="56"/>
        <v>0</v>
      </c>
      <c r="L154" s="536">
        <f t="shared" si="57"/>
        <v>0</v>
      </c>
      <c r="M154" s="537">
        <v>0</v>
      </c>
      <c r="N154" s="536">
        <f t="shared" si="58"/>
        <v>0</v>
      </c>
      <c r="O154" s="536">
        <f t="shared" si="59"/>
        <v>0</v>
      </c>
      <c r="P154" s="536">
        <f t="shared" si="55"/>
        <v>0</v>
      </c>
      <c r="Q154" s="539">
        <f t="shared" si="54"/>
        <v>0</v>
      </c>
      <c r="S154" s="432"/>
      <c r="T154" s="432"/>
      <c r="AA154" s="576"/>
      <c r="AB154" s="265"/>
      <c r="AC154" s="576"/>
      <c r="AD154" s="576"/>
      <c r="AE154" s="576"/>
    </row>
    <row r="155" spans="1:31" s="230" customFormat="1" ht="18" customHeight="1" x14ac:dyDescent="0.2">
      <c r="A155" s="189">
        <v>9970</v>
      </c>
      <c r="B155" s="184" t="s">
        <v>333</v>
      </c>
      <c r="C155" s="226"/>
      <c r="D155" s="391"/>
      <c r="E155" s="574"/>
      <c r="F155" s="575"/>
      <c r="G155" s="529"/>
      <c r="H155" s="529"/>
      <c r="I155" s="529"/>
      <c r="J155" s="529"/>
      <c r="K155" s="536">
        <f t="shared" si="56"/>
        <v>0</v>
      </c>
      <c r="L155" s="536">
        <f t="shared" si="57"/>
        <v>0</v>
      </c>
      <c r="M155" s="537">
        <f>G155*D155</f>
        <v>0</v>
      </c>
      <c r="N155" s="536">
        <f t="shared" si="58"/>
        <v>0</v>
      </c>
      <c r="O155" s="536">
        <f t="shared" si="59"/>
        <v>0</v>
      </c>
      <c r="P155" s="536">
        <f t="shared" si="55"/>
        <v>0</v>
      </c>
      <c r="Q155" s="539">
        <f t="shared" si="54"/>
        <v>0</v>
      </c>
      <c r="S155" s="432"/>
      <c r="T155" s="432"/>
      <c r="AA155" s="576"/>
      <c r="AB155" s="265"/>
      <c r="AC155" s="576"/>
      <c r="AD155" s="576"/>
      <c r="AE155" s="576"/>
    </row>
    <row r="156" spans="1:31" s="230" customFormat="1" ht="18" customHeight="1" x14ac:dyDescent="0.2">
      <c r="A156" s="189">
        <v>9970</v>
      </c>
      <c r="B156" s="184" t="s">
        <v>334</v>
      </c>
      <c r="C156" s="231"/>
      <c r="D156" s="392"/>
      <c r="E156" s="577"/>
      <c r="F156" s="575"/>
      <c r="G156" s="529"/>
      <c r="H156" s="529"/>
      <c r="I156" s="529"/>
      <c r="J156" s="529"/>
      <c r="K156" s="536">
        <f t="shared" si="56"/>
        <v>0</v>
      </c>
      <c r="L156" s="536">
        <f t="shared" si="57"/>
        <v>0</v>
      </c>
      <c r="M156" s="537">
        <f>G156*D156</f>
        <v>0</v>
      </c>
      <c r="N156" s="536">
        <f t="shared" si="58"/>
        <v>0</v>
      </c>
      <c r="O156" s="536">
        <f t="shared" si="59"/>
        <v>0</v>
      </c>
      <c r="P156" s="536">
        <f>J156*D156</f>
        <v>0</v>
      </c>
      <c r="Q156" s="539">
        <f t="shared" si="54"/>
        <v>0</v>
      </c>
      <c r="S156" s="393" t="s">
        <v>75</v>
      </c>
      <c r="T156" s="432"/>
      <c r="AA156" s="576"/>
      <c r="AB156" s="265"/>
      <c r="AC156" s="576"/>
      <c r="AD156" s="576"/>
      <c r="AE156" s="576"/>
    </row>
    <row r="157" spans="1:31" s="230" customFormat="1" ht="18" customHeight="1" x14ac:dyDescent="0.2">
      <c r="A157" s="189">
        <v>9970</v>
      </c>
      <c r="B157" s="184" t="s">
        <v>335</v>
      </c>
      <c r="C157" s="231"/>
      <c r="D157" s="392"/>
      <c r="E157" s="577"/>
      <c r="F157" s="575"/>
      <c r="G157" s="529"/>
      <c r="H157" s="529"/>
      <c r="I157" s="529"/>
      <c r="J157" s="529"/>
      <c r="K157" s="536">
        <f t="shared" si="56"/>
        <v>0</v>
      </c>
      <c r="L157" s="536">
        <f t="shared" si="57"/>
        <v>0</v>
      </c>
      <c r="M157" s="537">
        <f>G157*D157</f>
        <v>0</v>
      </c>
      <c r="N157" s="536">
        <f t="shared" si="58"/>
        <v>0</v>
      </c>
      <c r="O157" s="536">
        <f t="shared" si="59"/>
        <v>0</v>
      </c>
      <c r="P157" s="536">
        <f t="shared" si="55"/>
        <v>0</v>
      </c>
      <c r="Q157" s="539">
        <f t="shared" si="54"/>
        <v>0</v>
      </c>
      <c r="S157" s="394">
        <f>SUM(M153:M157)</f>
        <v>0</v>
      </c>
      <c r="T157" s="432"/>
      <c r="AA157" s="576"/>
      <c r="AB157" s="265"/>
      <c r="AC157" s="576"/>
      <c r="AD157" s="576"/>
      <c r="AE157" s="576"/>
    </row>
    <row r="158" spans="1:31" s="230" customFormat="1" ht="18" customHeight="1" x14ac:dyDescent="0.2">
      <c r="A158" s="189">
        <v>9930</v>
      </c>
      <c r="B158" s="184" t="s">
        <v>40</v>
      </c>
      <c r="C158" s="231"/>
      <c r="D158" s="395">
        <v>2</v>
      </c>
      <c r="E158" s="578"/>
      <c r="F158" s="579"/>
      <c r="G158" s="532"/>
      <c r="H158" s="532"/>
      <c r="I158" s="532"/>
      <c r="J158" s="532"/>
      <c r="K158" s="536">
        <f t="shared" si="56"/>
        <v>0</v>
      </c>
      <c r="L158" s="536">
        <f t="shared" si="57"/>
        <v>0</v>
      </c>
      <c r="M158" s="537">
        <v>0</v>
      </c>
      <c r="N158" s="536">
        <f t="shared" si="58"/>
        <v>0</v>
      </c>
      <c r="O158" s="536">
        <f t="shared" si="59"/>
        <v>0</v>
      </c>
      <c r="P158" s="536">
        <f t="shared" si="55"/>
        <v>0</v>
      </c>
      <c r="Q158" s="539">
        <f t="shared" si="54"/>
        <v>0</v>
      </c>
      <c r="S158" s="432"/>
      <c r="T158" s="432"/>
      <c r="AA158" s="576"/>
      <c r="AB158" s="576"/>
      <c r="AC158" s="576"/>
      <c r="AD158" s="576"/>
      <c r="AE158" s="576"/>
    </row>
    <row r="159" spans="1:31" ht="18" customHeight="1" x14ac:dyDescent="0.2">
      <c r="A159" s="185"/>
      <c r="B159" s="240" t="s">
        <v>87</v>
      </c>
      <c r="C159" s="497"/>
      <c r="D159" s="215"/>
      <c r="E159" s="215"/>
      <c r="F159" s="215"/>
      <c r="G159" s="524"/>
      <c r="H159" s="524"/>
      <c r="I159" s="524"/>
      <c r="J159" s="524"/>
      <c r="K159" s="525"/>
      <c r="L159" s="525"/>
      <c r="M159" s="526"/>
      <c r="N159" s="525"/>
      <c r="O159" s="580"/>
      <c r="P159" s="581"/>
      <c r="Q159" s="570"/>
      <c r="R159" s="79"/>
      <c r="S159" s="154"/>
      <c r="T159" s="154"/>
    </row>
    <row r="160" spans="1:31" ht="18" customHeight="1" x14ac:dyDescent="0.2">
      <c r="A160" s="156"/>
      <c r="B160" s="157" t="s">
        <v>84</v>
      </c>
      <c r="C160" s="152"/>
      <c r="D160" s="362">
        <v>4</v>
      </c>
      <c r="E160" s="528"/>
      <c r="F160" s="528">
        <v>0</v>
      </c>
      <c r="G160" s="529">
        <v>0</v>
      </c>
      <c r="H160" s="529">
        <v>0</v>
      </c>
      <c r="I160" s="529">
        <v>0</v>
      </c>
      <c r="J160" s="529">
        <v>0</v>
      </c>
      <c r="K160" s="530">
        <f t="shared" ref="K160:P160" si="60">SUM(E160*4)</f>
        <v>0</v>
      </c>
      <c r="L160" s="530">
        <f t="shared" si="60"/>
        <v>0</v>
      </c>
      <c r="M160" s="531">
        <f t="shared" si="60"/>
        <v>0</v>
      </c>
      <c r="N160" s="531">
        <f t="shared" si="60"/>
        <v>0</v>
      </c>
      <c r="O160" s="531">
        <f t="shared" si="60"/>
        <v>0</v>
      </c>
      <c r="P160" s="531">
        <f t="shared" si="60"/>
        <v>0</v>
      </c>
      <c r="Q160" s="539">
        <f>SUM(K160:P160)</f>
        <v>0</v>
      </c>
      <c r="R160" s="79"/>
      <c r="S160" s="154"/>
      <c r="T160" s="154"/>
    </row>
    <row r="161" spans="1:104" ht="18" customHeight="1" x14ac:dyDescent="0.2">
      <c r="A161" s="242"/>
      <c r="B161" s="242" t="s">
        <v>84</v>
      </c>
      <c r="C161" s="244"/>
      <c r="D161" s="1018">
        <v>3</v>
      </c>
      <c r="E161" s="528"/>
      <c r="F161" s="528">
        <v>0</v>
      </c>
      <c r="G161" s="529">
        <v>0</v>
      </c>
      <c r="H161" s="529">
        <v>0</v>
      </c>
      <c r="I161" s="529">
        <v>0</v>
      </c>
      <c r="J161" s="529">
        <v>0</v>
      </c>
      <c r="K161" s="530">
        <f t="shared" ref="K161:P161" si="61">SUM(E161*3)</f>
        <v>0</v>
      </c>
      <c r="L161" s="530">
        <f t="shared" si="61"/>
        <v>0</v>
      </c>
      <c r="M161" s="530">
        <f t="shared" si="61"/>
        <v>0</v>
      </c>
      <c r="N161" s="530">
        <f t="shared" si="61"/>
        <v>0</v>
      </c>
      <c r="O161" s="530">
        <f t="shared" si="61"/>
        <v>0</v>
      </c>
      <c r="P161" s="530">
        <f t="shared" si="61"/>
        <v>0</v>
      </c>
      <c r="Q161" s="1019"/>
      <c r="R161" s="79"/>
      <c r="S161" s="154"/>
      <c r="T161" s="154"/>
    </row>
    <row r="162" spans="1:104" ht="18" customHeight="1" x14ac:dyDescent="0.2">
      <c r="A162" s="242"/>
      <c r="B162" s="243" t="s">
        <v>265</v>
      </c>
      <c r="C162" s="244"/>
      <c r="D162" s="266"/>
      <c r="E162" s="582"/>
      <c r="F162" s="583"/>
      <c r="G162" s="584"/>
      <c r="H162" s="585"/>
      <c r="I162" s="585"/>
      <c r="J162" s="586"/>
      <c r="K162" s="589">
        <f t="shared" ref="K162:P162" si="62">SUM(K13:K160)</f>
        <v>0</v>
      </c>
      <c r="L162" s="589">
        <f t="shared" si="62"/>
        <v>0</v>
      </c>
      <c r="M162" s="589">
        <f t="shared" si="62"/>
        <v>0</v>
      </c>
      <c r="N162" s="589">
        <f t="shared" si="62"/>
        <v>0</v>
      </c>
      <c r="O162" s="589">
        <f t="shared" si="62"/>
        <v>0</v>
      </c>
      <c r="P162" s="589">
        <f t="shared" si="62"/>
        <v>0</v>
      </c>
      <c r="Q162" s="590">
        <f>SUM(Q13:Q158)</f>
        <v>0</v>
      </c>
      <c r="R162" s="255">
        <f>SUM(K162:P162)</f>
        <v>0</v>
      </c>
      <c r="S162" s="154"/>
      <c r="T162" s="154"/>
    </row>
    <row r="163" spans="1:104" ht="18" customHeight="1" x14ac:dyDescent="0.2">
      <c r="A163" s="256"/>
      <c r="B163" s="257" t="s">
        <v>266</v>
      </c>
      <c r="C163" s="244"/>
      <c r="D163" s="258"/>
      <c r="E163" s="423"/>
      <c r="F163" s="591"/>
      <c r="G163" s="592"/>
      <c r="H163" s="593"/>
      <c r="I163" s="593"/>
      <c r="J163" s="593"/>
      <c r="K163" s="263" t="str">
        <f t="shared" ref="K163:P163" si="63">IF(K173+K172-K166&gt;0,K173+K172-K166,"")</f>
        <v/>
      </c>
      <c r="L163" s="263" t="str">
        <f t="shared" si="63"/>
        <v/>
      </c>
      <c r="M163" s="263" t="str">
        <f t="shared" si="63"/>
        <v/>
      </c>
      <c r="N163" s="263" t="str">
        <f t="shared" si="63"/>
        <v/>
      </c>
      <c r="O163" s="263" t="str">
        <f t="shared" si="63"/>
        <v/>
      </c>
      <c r="P163" s="263" t="str">
        <f t="shared" si="63"/>
        <v/>
      </c>
      <c r="Q163" s="594">
        <f>SUM(K163:P163)</f>
        <v>0</v>
      </c>
      <c r="R163" s="255"/>
      <c r="S163" s="154"/>
      <c r="T163" s="154"/>
    </row>
    <row r="164" spans="1:104" ht="18" customHeight="1" x14ac:dyDescent="0.2">
      <c r="A164" s="265"/>
      <c r="B164" s="266"/>
      <c r="C164" s="266"/>
      <c r="D164" s="266"/>
      <c r="E164" s="267"/>
      <c r="F164" s="268"/>
      <c r="G164" s="269"/>
      <c r="H164" s="270" t="str">
        <f>F1</f>
        <v xml:space="preserve">GHOST HAUNT             </v>
      </c>
      <c r="I164" s="270"/>
      <c r="J164" s="270"/>
      <c r="K164" s="595"/>
      <c r="L164" s="596"/>
      <c r="M164" s="596"/>
      <c r="N164" s="597"/>
      <c r="O164" s="596"/>
      <c r="P164" s="596"/>
      <c r="Q164" s="598"/>
      <c r="R164" s="255"/>
      <c r="S164" s="154"/>
      <c r="T164" s="154"/>
    </row>
    <row r="165" spans="1:104" ht="18" customHeight="1" thickBot="1" x14ac:dyDescent="0.25">
      <c r="A165" s="265"/>
      <c r="B165" s="266"/>
      <c r="C165" s="266"/>
      <c r="D165" s="275"/>
      <c r="E165" s="267"/>
      <c r="F165" s="268"/>
      <c r="G165" s="269"/>
      <c r="H165" s="270"/>
      <c r="I165" s="270"/>
      <c r="J165" s="270"/>
      <c r="K165" s="595" t="s">
        <v>257</v>
      </c>
      <c r="L165" s="596" t="s">
        <v>262</v>
      </c>
      <c r="M165" s="596" t="s">
        <v>258</v>
      </c>
      <c r="N165" s="597" t="s">
        <v>259</v>
      </c>
      <c r="O165" s="596" t="s">
        <v>260</v>
      </c>
      <c r="P165" s="596" t="s">
        <v>261</v>
      </c>
      <c r="Q165" s="598" t="s">
        <v>263</v>
      </c>
      <c r="R165" s="255"/>
      <c r="S165" s="154"/>
      <c r="T165" s="154"/>
    </row>
    <row r="166" spans="1:104" ht="18" customHeight="1" thickBot="1" x14ac:dyDescent="0.3">
      <c r="A166" s="276" t="s">
        <v>41</v>
      </c>
      <c r="B166" s="277"/>
      <c r="C166" s="277"/>
      <c r="D166" s="278"/>
      <c r="E166" s="599"/>
      <c r="F166" s="280"/>
      <c r="G166" s="281"/>
      <c r="H166" s="282" t="s">
        <v>64</v>
      </c>
      <c r="I166" s="283"/>
      <c r="J166" s="283"/>
      <c r="K166" s="600">
        <f t="shared" ref="K166:P166" si="64">K162</f>
        <v>0</v>
      </c>
      <c r="L166" s="600">
        <f t="shared" si="64"/>
        <v>0</v>
      </c>
      <c r="M166" s="600">
        <f t="shared" si="64"/>
        <v>0</v>
      </c>
      <c r="N166" s="600">
        <f t="shared" si="64"/>
        <v>0</v>
      </c>
      <c r="O166" s="600">
        <f t="shared" si="64"/>
        <v>0</v>
      </c>
      <c r="P166" s="600">
        <f t="shared" si="64"/>
        <v>0</v>
      </c>
      <c r="Q166" s="601">
        <f>Q162+Q163+Q169</f>
        <v>0</v>
      </c>
      <c r="T166" s="79"/>
      <c r="U166" s="154"/>
      <c r="V166" s="154"/>
    </row>
    <row r="167" spans="1:104" ht="18" customHeight="1" x14ac:dyDescent="0.25">
      <c r="A167" s="155" t="s">
        <v>42</v>
      </c>
      <c r="B167" s="287"/>
      <c r="C167" s="287"/>
      <c r="D167" s="288"/>
      <c r="E167" s="289">
        <v>306</v>
      </c>
      <c r="F167" s="265"/>
      <c r="G167" s="290"/>
      <c r="H167" s="291" t="s">
        <v>271</v>
      </c>
      <c r="I167" s="292"/>
      <c r="J167" s="292"/>
      <c r="K167" s="602"/>
      <c r="L167" s="602"/>
      <c r="M167" s="602">
        <v>0</v>
      </c>
      <c r="N167" s="603"/>
      <c r="O167" s="603"/>
      <c r="P167" s="603"/>
      <c r="Q167" s="604">
        <f>SUM(K167:P167)</f>
        <v>0</v>
      </c>
      <c r="R167" s="296" t="str">
        <f>IF(Q167=(G178+G179),"","NOT BALANCED")</f>
        <v/>
      </c>
      <c r="T167" s="79"/>
      <c r="U167" s="154"/>
      <c r="V167" s="154"/>
    </row>
    <row r="168" spans="1:104" ht="18" customHeight="1" x14ac:dyDescent="0.25">
      <c r="A168" s="297" t="s">
        <v>43</v>
      </c>
      <c r="B168" s="298"/>
      <c r="C168" s="298"/>
      <c r="D168" s="288"/>
      <c r="E168" s="289">
        <v>12</v>
      </c>
      <c r="F168" s="280"/>
      <c r="G168" s="281"/>
      <c r="H168" s="291" t="s">
        <v>270</v>
      </c>
      <c r="I168" s="292"/>
      <c r="J168" s="292"/>
      <c r="K168" s="602">
        <v>0</v>
      </c>
      <c r="L168" s="602"/>
      <c r="M168" s="602"/>
      <c r="N168" s="603"/>
      <c r="O168" s="603"/>
      <c r="P168" s="603"/>
      <c r="Q168" s="604">
        <f>SUM(K168:P168)</f>
        <v>0</v>
      </c>
      <c r="R168" s="296" t="str">
        <f>IF(Q168=G180,"","NOT BALANCED")</f>
        <v/>
      </c>
      <c r="T168" s="79"/>
      <c r="U168" s="154"/>
      <c r="V168" s="154"/>
    </row>
    <row r="169" spans="1:104" ht="18" customHeight="1" x14ac:dyDescent="0.25">
      <c r="A169" s="297" t="s">
        <v>44</v>
      </c>
      <c r="B169" s="298"/>
      <c r="C169" s="298"/>
      <c r="D169" s="288"/>
      <c r="E169" s="289">
        <v>11</v>
      </c>
      <c r="F169" s="280"/>
      <c r="G169" s="281"/>
      <c r="H169" s="291" t="s">
        <v>86</v>
      </c>
      <c r="I169" s="292"/>
      <c r="J169" s="292"/>
      <c r="K169" s="605"/>
      <c r="L169" s="605"/>
      <c r="M169" s="605"/>
      <c r="N169" s="606"/>
      <c r="O169" s="606"/>
      <c r="P169" s="606"/>
      <c r="Q169" s="604">
        <f>G181</f>
        <v>0</v>
      </c>
      <c r="R169" s="296" t="str">
        <f>IF(Q169=G181,"","NOT BALANCED")</f>
        <v/>
      </c>
      <c r="T169" s="301"/>
      <c r="U169" s="498"/>
      <c r="V169" s="498"/>
      <c r="W169" s="302"/>
      <c r="X169" s="302"/>
      <c r="Y169" s="302"/>
      <c r="Z169" s="302"/>
      <c r="AA169" s="302"/>
      <c r="AB169" s="302"/>
      <c r="AC169" s="302"/>
      <c r="AD169" s="302"/>
      <c r="AE169" s="302"/>
      <c r="AF169" s="302"/>
      <c r="AG169" s="302"/>
      <c r="AH169" s="302"/>
      <c r="AI169" s="302"/>
      <c r="AJ169" s="302"/>
      <c r="AK169" s="302"/>
      <c r="AL169" s="302"/>
      <c r="AM169" s="302"/>
      <c r="AN169" s="302"/>
      <c r="AO169" s="302"/>
      <c r="AP169" s="302"/>
      <c r="AQ169" s="302"/>
      <c r="AR169" s="302"/>
      <c r="AS169" s="302"/>
      <c r="AT169" s="302"/>
      <c r="AU169" s="302"/>
      <c r="AV169" s="302"/>
      <c r="AW169" s="302"/>
      <c r="AX169" s="302"/>
      <c r="AY169" s="302"/>
      <c r="AZ169" s="302"/>
      <c r="BA169" s="302"/>
      <c r="BB169" s="302"/>
      <c r="BC169" s="302"/>
      <c r="BD169" s="302"/>
      <c r="BE169" s="302"/>
      <c r="BF169" s="302"/>
      <c r="BG169" s="302"/>
      <c r="BH169" s="302"/>
      <c r="BI169" s="302"/>
      <c r="BJ169" s="302"/>
      <c r="BK169" s="302"/>
      <c r="BL169" s="302"/>
      <c r="BM169" s="302"/>
      <c r="BN169" s="302"/>
      <c r="BO169" s="302"/>
      <c r="BP169" s="302"/>
      <c r="BQ169" s="302"/>
      <c r="BR169" s="302"/>
      <c r="BS169" s="302"/>
      <c r="BT169" s="302"/>
      <c r="BU169" s="302"/>
      <c r="BV169" s="302"/>
      <c r="BW169" s="302"/>
      <c r="BX169" s="302"/>
      <c r="BY169" s="302"/>
      <c r="BZ169" s="302"/>
      <c r="CA169" s="302"/>
      <c r="CB169" s="302"/>
      <c r="CC169" s="302"/>
      <c r="CD169" s="302"/>
      <c r="CE169" s="302"/>
      <c r="CF169" s="302"/>
      <c r="CG169" s="302"/>
      <c r="CH169" s="302"/>
      <c r="CI169" s="302"/>
      <c r="CJ169" s="302"/>
      <c r="CK169" s="302"/>
      <c r="CL169" s="302"/>
      <c r="CM169" s="302"/>
      <c r="CN169" s="302"/>
      <c r="CO169" s="302"/>
      <c r="CP169" s="302"/>
      <c r="CQ169" s="302"/>
      <c r="CR169" s="302"/>
      <c r="CS169" s="302"/>
      <c r="CT169" s="302"/>
      <c r="CU169" s="302"/>
      <c r="CV169" s="302"/>
      <c r="CW169" s="302"/>
      <c r="CX169" s="302"/>
      <c r="CY169" s="302"/>
      <c r="CZ169" s="302"/>
    </row>
    <row r="170" spans="1:104" ht="18" customHeight="1" x14ac:dyDescent="0.25">
      <c r="A170" s="297" t="s">
        <v>37</v>
      </c>
      <c r="B170" s="303"/>
      <c r="C170" s="298"/>
      <c r="D170" s="304"/>
      <c r="E170" s="307"/>
      <c r="F170" s="280"/>
      <c r="G170" s="281"/>
      <c r="H170" s="282" t="s">
        <v>269</v>
      </c>
      <c r="I170" s="283"/>
      <c r="J170" s="283"/>
      <c r="K170" s="607"/>
      <c r="L170" s="607"/>
      <c r="M170" s="607">
        <v>0</v>
      </c>
      <c r="N170" s="603"/>
      <c r="O170" s="603"/>
      <c r="P170" s="603"/>
      <c r="Q170" s="604">
        <f>SUM(K170:P170)</f>
        <v>0</v>
      </c>
      <c r="R170" s="296" t="str">
        <f>IF(Q170=(O178+O179),"","NOT BALANCED")</f>
        <v>NOT BALANCED</v>
      </c>
      <c r="T170" s="301"/>
      <c r="U170" s="498"/>
      <c r="V170" s="498"/>
      <c r="W170" s="302"/>
      <c r="X170" s="302"/>
      <c r="Y170" s="302"/>
      <c r="Z170" s="302"/>
      <c r="AA170" s="302"/>
      <c r="AB170" s="302"/>
      <c r="AC170" s="302"/>
      <c r="AD170" s="302"/>
      <c r="AE170" s="302"/>
      <c r="AF170" s="302"/>
      <c r="AG170" s="302"/>
      <c r="AH170" s="302"/>
      <c r="AI170" s="302"/>
      <c r="AJ170" s="302"/>
      <c r="AK170" s="302"/>
      <c r="AL170" s="302"/>
      <c r="AM170" s="302"/>
      <c r="AN170" s="302"/>
      <c r="AO170" s="302"/>
      <c r="AP170" s="302"/>
      <c r="AQ170" s="302"/>
      <c r="AR170" s="302"/>
      <c r="AS170" s="302"/>
      <c r="AT170" s="302"/>
      <c r="AU170" s="302"/>
      <c r="AV170" s="302"/>
      <c r="AW170" s="302"/>
      <c r="AX170" s="302"/>
      <c r="AY170" s="302"/>
      <c r="AZ170" s="302"/>
      <c r="BA170" s="302"/>
      <c r="BB170" s="302"/>
      <c r="BC170" s="302"/>
      <c r="BD170" s="302"/>
      <c r="BE170" s="302"/>
      <c r="BF170" s="302"/>
      <c r="BG170" s="302"/>
      <c r="BH170" s="302"/>
      <c r="BI170" s="302"/>
      <c r="BJ170" s="302"/>
      <c r="BK170" s="302"/>
      <c r="BL170" s="302"/>
      <c r="BM170" s="302"/>
      <c r="BN170" s="302"/>
      <c r="BO170" s="302"/>
      <c r="BP170" s="302"/>
      <c r="BQ170" s="302"/>
      <c r="BR170" s="302"/>
      <c r="BS170" s="302"/>
      <c r="BT170" s="302"/>
      <c r="BU170" s="302"/>
      <c r="BV170" s="302"/>
      <c r="BW170" s="302"/>
      <c r="BX170" s="302"/>
      <c r="BY170" s="302"/>
      <c r="BZ170" s="302"/>
      <c r="CA170" s="302"/>
      <c r="CB170" s="302"/>
      <c r="CC170" s="302"/>
      <c r="CD170" s="302"/>
      <c r="CE170" s="302"/>
      <c r="CF170" s="302"/>
      <c r="CG170" s="302"/>
      <c r="CH170" s="302"/>
      <c r="CI170" s="302"/>
      <c r="CJ170" s="302"/>
      <c r="CK170" s="302"/>
      <c r="CL170" s="302"/>
      <c r="CM170" s="302"/>
      <c r="CN170" s="302"/>
      <c r="CO170" s="302"/>
      <c r="CP170" s="302"/>
      <c r="CQ170" s="302"/>
      <c r="CR170" s="302"/>
      <c r="CS170" s="302"/>
      <c r="CT170" s="302"/>
      <c r="CU170" s="302"/>
      <c r="CV170" s="302"/>
      <c r="CW170" s="302"/>
      <c r="CX170" s="302"/>
      <c r="CY170" s="302"/>
      <c r="CZ170" s="302"/>
    </row>
    <row r="171" spans="1:104" ht="18" customHeight="1" x14ac:dyDescent="0.25">
      <c r="A171" s="297" t="s">
        <v>45</v>
      </c>
      <c r="B171" s="415"/>
      <c r="C171" s="303"/>
      <c r="D171" s="418"/>
      <c r="E171" s="506">
        <v>1454</v>
      </c>
      <c r="F171" s="280"/>
      <c r="G171" s="281"/>
      <c r="H171" s="282" t="s">
        <v>268</v>
      </c>
      <c r="I171" s="283"/>
      <c r="J171" s="283"/>
      <c r="K171" s="607"/>
      <c r="L171" s="607"/>
      <c r="M171" s="607"/>
      <c r="N171" s="603"/>
      <c r="O171" s="603"/>
      <c r="P171" s="603"/>
      <c r="Q171" s="604">
        <f>SUM(K171:P171)</f>
        <v>0</v>
      </c>
      <c r="R171" s="296"/>
      <c r="T171" s="301"/>
      <c r="U171" s="498"/>
      <c r="V171" s="498"/>
      <c r="W171" s="302"/>
      <c r="X171" s="302"/>
      <c r="Y171" s="302"/>
      <c r="Z171" s="302"/>
      <c r="AA171" s="302"/>
      <c r="AB171" s="302"/>
      <c r="AC171" s="302"/>
      <c r="AD171" s="302"/>
      <c r="AE171" s="302"/>
      <c r="AF171" s="302"/>
      <c r="AG171" s="302"/>
      <c r="AH171" s="302"/>
      <c r="AI171" s="302"/>
      <c r="AJ171" s="302"/>
      <c r="AK171" s="302"/>
      <c r="AL171" s="302"/>
      <c r="AM171" s="302"/>
      <c r="AN171" s="302"/>
      <c r="AO171" s="302"/>
      <c r="AP171" s="302"/>
      <c r="AQ171" s="302"/>
      <c r="AR171" s="302"/>
      <c r="AS171" s="302"/>
      <c r="AT171" s="302"/>
      <c r="AU171" s="302"/>
      <c r="AV171" s="302"/>
      <c r="AW171" s="302"/>
      <c r="AX171" s="302"/>
      <c r="AY171" s="302"/>
      <c r="AZ171" s="302"/>
      <c r="BA171" s="302"/>
      <c r="BB171" s="302"/>
      <c r="BC171" s="302"/>
      <c r="BD171" s="302"/>
      <c r="BE171" s="302"/>
      <c r="BF171" s="302"/>
      <c r="BG171" s="302"/>
      <c r="BH171" s="302"/>
      <c r="BI171" s="302"/>
      <c r="BJ171" s="302"/>
      <c r="BK171" s="302"/>
      <c r="BL171" s="302"/>
      <c r="BM171" s="302"/>
      <c r="BN171" s="302"/>
      <c r="BO171" s="302"/>
      <c r="BP171" s="302"/>
      <c r="BQ171" s="302"/>
      <c r="BR171" s="302"/>
      <c r="BS171" s="302"/>
      <c r="BT171" s="302"/>
      <c r="BU171" s="302"/>
      <c r="BV171" s="302"/>
      <c r="BW171" s="302"/>
      <c r="BX171" s="302"/>
      <c r="BY171" s="302"/>
      <c r="BZ171" s="302"/>
      <c r="CA171" s="302"/>
      <c r="CB171" s="302"/>
      <c r="CC171" s="302"/>
      <c r="CD171" s="302"/>
      <c r="CE171" s="302"/>
      <c r="CF171" s="302"/>
      <c r="CG171" s="302"/>
      <c r="CH171" s="302"/>
      <c r="CI171" s="302"/>
      <c r="CJ171" s="302"/>
      <c r="CK171" s="302"/>
      <c r="CL171" s="302"/>
      <c r="CM171" s="302"/>
      <c r="CN171" s="302"/>
      <c r="CO171" s="302"/>
      <c r="CP171" s="302"/>
      <c r="CQ171" s="302"/>
      <c r="CR171" s="302"/>
      <c r="CS171" s="302"/>
      <c r="CT171" s="302"/>
      <c r="CU171" s="302"/>
      <c r="CV171" s="302"/>
      <c r="CW171" s="302"/>
      <c r="CX171" s="302"/>
      <c r="CY171" s="302"/>
      <c r="CZ171" s="302"/>
    </row>
    <row r="172" spans="1:104" ht="18" customHeight="1" x14ac:dyDescent="0.25">
      <c r="A172" s="297" t="s">
        <v>341</v>
      </c>
      <c r="C172" s="287"/>
      <c r="D172" s="418"/>
      <c r="E172" s="307">
        <v>18</v>
      </c>
      <c r="F172" s="280"/>
      <c r="G172" s="281"/>
      <c r="H172" s="281" t="s">
        <v>267</v>
      </c>
      <c r="I172" s="283"/>
      <c r="J172" s="283"/>
      <c r="K172" s="600">
        <f t="shared" ref="K172:P172" si="65">SUM(K167:K171)</f>
        <v>0</v>
      </c>
      <c r="L172" s="600">
        <f t="shared" si="65"/>
        <v>0</v>
      </c>
      <c r="M172" s="600">
        <f t="shared" si="65"/>
        <v>0</v>
      </c>
      <c r="N172" s="600">
        <f t="shared" si="65"/>
        <v>0</v>
      </c>
      <c r="O172" s="600">
        <f t="shared" si="65"/>
        <v>0</v>
      </c>
      <c r="P172" s="600">
        <f t="shared" si="65"/>
        <v>0</v>
      </c>
      <c r="Q172" s="608">
        <f>SUM(K172:P172)+Q169</f>
        <v>0</v>
      </c>
      <c r="R172" s="296"/>
      <c r="T172" s="301"/>
      <c r="U172" s="498"/>
      <c r="V172" s="498"/>
      <c r="W172" s="302"/>
      <c r="X172" s="302"/>
      <c r="Y172" s="302"/>
      <c r="Z172" s="302"/>
      <c r="AA172" s="302"/>
      <c r="AB172" s="302"/>
      <c r="AC172" s="302"/>
      <c r="AD172" s="302"/>
      <c r="AE172" s="302"/>
      <c r="AF172" s="302"/>
      <c r="AG172" s="302"/>
      <c r="AH172" s="302"/>
      <c r="AI172" s="302"/>
      <c r="AJ172" s="302"/>
      <c r="AK172" s="302"/>
      <c r="AL172" s="302"/>
      <c r="AM172" s="302"/>
      <c r="AN172" s="302"/>
      <c r="AO172" s="302"/>
      <c r="AP172" s="302"/>
      <c r="AQ172" s="302"/>
      <c r="AR172" s="302"/>
      <c r="AS172" s="302"/>
      <c r="AT172" s="302"/>
      <c r="AU172" s="302"/>
      <c r="AV172" s="302"/>
      <c r="AW172" s="302"/>
      <c r="AX172" s="302"/>
      <c r="AY172" s="302"/>
      <c r="AZ172" s="302"/>
      <c r="BA172" s="302"/>
      <c r="BB172" s="302"/>
      <c r="BC172" s="302"/>
      <c r="BD172" s="302"/>
      <c r="BE172" s="302"/>
      <c r="BF172" s="302"/>
      <c r="BG172" s="302"/>
      <c r="BH172" s="302"/>
      <c r="BI172" s="302"/>
      <c r="BJ172" s="302"/>
      <c r="BK172" s="302"/>
      <c r="BL172" s="302"/>
      <c r="BM172" s="302"/>
      <c r="BN172" s="302"/>
      <c r="BO172" s="302"/>
      <c r="BP172" s="302"/>
      <c r="BQ172" s="302"/>
      <c r="BR172" s="302"/>
      <c r="BS172" s="302"/>
      <c r="BT172" s="302"/>
      <c r="BU172" s="302"/>
      <c r="BV172" s="302"/>
      <c r="BW172" s="302"/>
      <c r="BX172" s="302"/>
      <c r="BY172" s="302"/>
      <c r="BZ172" s="302"/>
      <c r="CA172" s="302"/>
      <c r="CB172" s="302"/>
      <c r="CC172" s="302"/>
      <c r="CD172" s="302"/>
      <c r="CE172" s="302"/>
      <c r="CF172" s="302"/>
      <c r="CG172" s="302"/>
      <c r="CH172" s="302"/>
      <c r="CI172" s="302"/>
      <c r="CJ172" s="302"/>
      <c r="CK172" s="302"/>
      <c r="CL172" s="302"/>
      <c r="CM172" s="302"/>
      <c r="CN172" s="302"/>
      <c r="CO172" s="302"/>
      <c r="CP172" s="302"/>
      <c r="CQ172" s="302"/>
      <c r="CR172" s="302"/>
      <c r="CS172" s="302"/>
      <c r="CT172" s="302"/>
      <c r="CU172" s="302"/>
      <c r="CV172" s="302"/>
      <c r="CW172" s="302"/>
      <c r="CX172" s="302"/>
      <c r="CY172" s="302"/>
      <c r="CZ172" s="302"/>
    </row>
    <row r="173" spans="1:104" ht="18" customHeight="1" x14ac:dyDescent="0.25">
      <c r="A173" s="297" t="s">
        <v>46</v>
      </c>
      <c r="B173" s="298"/>
      <c r="C173" s="298"/>
      <c r="D173" s="304"/>
      <c r="E173" s="307">
        <v>26</v>
      </c>
      <c r="F173" s="280"/>
      <c r="G173" s="290"/>
      <c r="H173" s="309" t="s">
        <v>88</v>
      </c>
      <c r="I173" s="310"/>
      <c r="J173" s="311"/>
      <c r="K173" s="609">
        <f t="shared" ref="K173:P173" si="66">K160</f>
        <v>0</v>
      </c>
      <c r="L173" s="609">
        <f t="shared" si="66"/>
        <v>0</v>
      </c>
      <c r="M173" s="609">
        <f t="shared" si="66"/>
        <v>0</v>
      </c>
      <c r="N173" s="609">
        <f t="shared" si="66"/>
        <v>0</v>
      </c>
      <c r="O173" s="609">
        <f t="shared" si="66"/>
        <v>0</v>
      </c>
      <c r="P173" s="609">
        <f t="shared" si="66"/>
        <v>0</v>
      </c>
      <c r="Q173" s="608">
        <f>SUM(K173:P173)</f>
        <v>0</v>
      </c>
      <c r="R173" s="296" t="str">
        <f>IF(Q173=L178,"","NOT BALANCED")</f>
        <v/>
      </c>
      <c r="T173" s="301"/>
      <c r="U173" s="498"/>
      <c r="V173" s="498"/>
      <c r="W173" s="302"/>
      <c r="X173" s="302"/>
      <c r="Y173" s="302"/>
      <c r="Z173" s="302"/>
      <c r="AA173" s="302"/>
      <c r="AB173" s="302"/>
      <c r="AC173" s="302"/>
      <c r="AD173" s="302"/>
      <c r="AE173" s="302"/>
      <c r="AF173" s="302"/>
      <c r="AG173" s="302"/>
      <c r="AH173" s="302"/>
      <c r="AI173" s="302"/>
      <c r="AJ173" s="302"/>
      <c r="AK173" s="302"/>
      <c r="AL173" s="302"/>
      <c r="AM173" s="302"/>
      <c r="AN173" s="302"/>
      <c r="AO173" s="302"/>
      <c r="AP173" s="302"/>
      <c r="AQ173" s="302"/>
      <c r="AR173" s="302"/>
      <c r="AS173" s="302"/>
      <c r="AT173" s="302"/>
      <c r="AU173" s="302"/>
      <c r="AV173" s="302"/>
      <c r="AW173" s="302"/>
      <c r="AX173" s="302"/>
      <c r="AY173" s="302"/>
      <c r="AZ173" s="302"/>
      <c r="BA173" s="302"/>
      <c r="BB173" s="302"/>
      <c r="BC173" s="302"/>
      <c r="BD173" s="302"/>
      <c r="BE173" s="302"/>
      <c r="BF173" s="302"/>
      <c r="BG173" s="302"/>
      <c r="BH173" s="302"/>
      <c r="BI173" s="302"/>
      <c r="BJ173" s="302"/>
      <c r="BK173" s="302"/>
      <c r="BL173" s="302"/>
      <c r="BM173" s="302"/>
      <c r="BN173" s="302"/>
      <c r="BO173" s="302"/>
      <c r="BP173" s="302"/>
      <c r="BQ173" s="302"/>
      <c r="BR173" s="302"/>
      <c r="BS173" s="302"/>
      <c r="BT173" s="302"/>
      <c r="BU173" s="302"/>
      <c r="BV173" s="302"/>
      <c r="BW173" s="302"/>
      <c r="BX173" s="302"/>
      <c r="BY173" s="302"/>
      <c r="BZ173" s="302"/>
      <c r="CA173" s="302"/>
      <c r="CB173" s="302"/>
      <c r="CC173" s="302"/>
      <c r="CD173" s="302"/>
      <c r="CE173" s="302"/>
      <c r="CF173" s="302"/>
      <c r="CG173" s="302"/>
      <c r="CH173" s="302"/>
      <c r="CI173" s="302"/>
      <c r="CJ173" s="302"/>
      <c r="CK173" s="302"/>
      <c r="CL173" s="302"/>
      <c r="CM173" s="302"/>
      <c r="CN173" s="302"/>
      <c r="CO173" s="302"/>
      <c r="CP173" s="302"/>
      <c r="CQ173" s="302"/>
      <c r="CR173" s="302"/>
      <c r="CS173" s="302"/>
      <c r="CT173" s="302"/>
      <c r="CU173" s="302"/>
      <c r="CV173" s="302"/>
      <c r="CW173" s="302"/>
      <c r="CX173" s="302"/>
      <c r="CY173" s="302"/>
      <c r="CZ173" s="302"/>
    </row>
    <row r="174" spans="1:104" ht="18" customHeight="1" x14ac:dyDescent="0.25">
      <c r="A174" s="297" t="s">
        <v>47</v>
      </c>
      <c r="B174" s="298"/>
      <c r="C174" s="298"/>
      <c r="D174" s="304"/>
      <c r="E174" s="307">
        <v>364</v>
      </c>
      <c r="F174" s="280"/>
      <c r="G174" s="290"/>
      <c r="H174" s="313" t="s">
        <v>67</v>
      </c>
      <c r="I174" s="314"/>
      <c r="J174" s="314"/>
      <c r="K174" s="610" t="str">
        <f t="shared" ref="K174:P174" si="67">IF(SUM(K173+K172-K166)&lt;0,K173+K172-K166,"")</f>
        <v/>
      </c>
      <c r="L174" s="610" t="str">
        <f t="shared" si="67"/>
        <v/>
      </c>
      <c r="M174" s="610" t="str">
        <f t="shared" si="67"/>
        <v/>
      </c>
      <c r="N174" s="610" t="str">
        <f t="shared" si="67"/>
        <v/>
      </c>
      <c r="O174" s="610" t="str">
        <f t="shared" si="67"/>
        <v/>
      </c>
      <c r="P174" s="610" t="str">
        <f t="shared" si="67"/>
        <v/>
      </c>
      <c r="Q174" s="608">
        <f>SUM(K174:P174)</f>
        <v>0</v>
      </c>
      <c r="T174" s="301"/>
      <c r="U174" s="498"/>
      <c r="V174" s="498"/>
      <c r="W174" s="302"/>
      <c r="X174" s="302"/>
      <c r="Y174" s="302"/>
      <c r="Z174" s="302"/>
      <c r="AA174" s="302"/>
      <c r="AB174" s="302"/>
      <c r="AC174" s="302"/>
      <c r="AD174" s="302"/>
      <c r="AE174" s="302"/>
      <c r="AF174" s="302"/>
      <c r="AG174" s="302"/>
      <c r="AH174" s="302"/>
      <c r="AI174" s="302"/>
      <c r="AJ174" s="302"/>
      <c r="AK174" s="302"/>
      <c r="AL174" s="302"/>
      <c r="AM174" s="302"/>
      <c r="AN174" s="302"/>
      <c r="AO174" s="302"/>
      <c r="AP174" s="302"/>
      <c r="AQ174" s="302"/>
      <c r="AR174" s="302"/>
      <c r="AS174" s="302"/>
      <c r="AT174" s="302"/>
      <c r="AU174" s="302"/>
      <c r="AV174" s="302"/>
      <c r="AW174" s="302"/>
      <c r="AX174" s="302"/>
      <c r="AY174" s="302"/>
      <c r="AZ174" s="302"/>
      <c r="BA174" s="302"/>
      <c r="BB174" s="302"/>
      <c r="BC174" s="302"/>
      <c r="BD174" s="302"/>
      <c r="BE174" s="302"/>
      <c r="BF174" s="302"/>
      <c r="BG174" s="302"/>
      <c r="BH174" s="302"/>
      <c r="BI174" s="302"/>
      <c r="BJ174" s="302"/>
      <c r="BK174" s="302"/>
      <c r="BL174" s="302"/>
      <c r="BM174" s="302"/>
      <c r="BN174" s="302"/>
      <c r="BO174" s="302"/>
      <c r="BP174" s="302"/>
      <c r="BQ174" s="302"/>
      <c r="BR174" s="302"/>
      <c r="BS174" s="302"/>
      <c r="BT174" s="302"/>
      <c r="BU174" s="302"/>
      <c r="BV174" s="302"/>
      <c r="BW174" s="302"/>
      <c r="BX174" s="302"/>
      <c r="BY174" s="302"/>
      <c r="BZ174" s="302"/>
      <c r="CA174" s="302"/>
      <c r="CB174" s="302"/>
      <c r="CC174" s="302"/>
      <c r="CD174" s="302"/>
      <c r="CE174" s="302"/>
      <c r="CF174" s="302"/>
      <c r="CG174" s="302"/>
      <c r="CH174" s="302"/>
      <c r="CI174" s="302"/>
      <c r="CJ174" s="302"/>
      <c r="CK174" s="302"/>
      <c r="CL174" s="302"/>
      <c r="CM174" s="302"/>
      <c r="CN174" s="302"/>
      <c r="CO174" s="302"/>
      <c r="CP174" s="302"/>
      <c r="CQ174" s="302"/>
      <c r="CR174" s="302"/>
      <c r="CS174" s="302"/>
      <c r="CT174" s="302"/>
      <c r="CU174" s="302"/>
      <c r="CV174" s="302"/>
      <c r="CW174" s="302"/>
      <c r="CX174" s="302"/>
      <c r="CY174" s="302"/>
      <c r="CZ174" s="302"/>
    </row>
    <row r="175" spans="1:104" ht="18" customHeight="1" x14ac:dyDescent="0.25">
      <c r="A175" s="315" t="s">
        <v>53</v>
      </c>
      <c r="B175" s="316"/>
      <c r="C175" s="317"/>
      <c r="D175" s="278"/>
      <c r="E175" s="423">
        <f>SUM(E171:E174)</f>
        <v>1862</v>
      </c>
      <c r="F175" s="319"/>
      <c r="G175" s="290"/>
      <c r="H175" s="320"/>
      <c r="K175" s="611"/>
      <c r="L175" s="612"/>
      <c r="M175" s="613"/>
      <c r="N175" s="614"/>
      <c r="O175" s="614"/>
      <c r="P175" s="614"/>
      <c r="Q175" s="615"/>
      <c r="S175" s="322"/>
      <c r="T175" s="302"/>
      <c r="U175" s="498"/>
      <c r="V175" s="498"/>
      <c r="W175" s="302"/>
      <c r="X175" s="302"/>
      <c r="Y175" s="302"/>
      <c r="Z175" s="302"/>
      <c r="AA175" s="302"/>
      <c r="AB175" s="302"/>
      <c r="AC175" s="302"/>
      <c r="AD175" s="302"/>
      <c r="AE175" s="302"/>
      <c r="AF175" s="302"/>
      <c r="AG175" s="302"/>
      <c r="AH175" s="302"/>
      <c r="AI175" s="302"/>
      <c r="AJ175" s="302"/>
      <c r="AK175" s="302"/>
      <c r="AL175" s="302"/>
      <c r="AM175" s="302"/>
      <c r="AN175" s="302"/>
      <c r="AO175" s="302"/>
      <c r="AP175" s="302"/>
      <c r="AQ175" s="302"/>
      <c r="AR175" s="302"/>
      <c r="AS175" s="302"/>
      <c r="AT175" s="302"/>
      <c r="AU175" s="302"/>
      <c r="AV175" s="302"/>
      <c r="AW175" s="302"/>
      <c r="AX175" s="302"/>
      <c r="AY175" s="302"/>
      <c r="AZ175" s="302"/>
      <c r="BA175" s="302"/>
      <c r="BB175" s="302"/>
      <c r="BC175" s="302"/>
      <c r="BD175" s="302"/>
      <c r="BE175" s="302"/>
      <c r="BF175" s="302"/>
      <c r="BG175" s="302"/>
      <c r="BH175" s="302"/>
      <c r="BI175" s="302"/>
      <c r="BJ175" s="302"/>
      <c r="BK175" s="302"/>
      <c r="BL175" s="302"/>
      <c r="BM175" s="302"/>
      <c r="BN175" s="302"/>
      <c r="BO175" s="302"/>
      <c r="BP175" s="302"/>
      <c r="BQ175" s="302"/>
      <c r="BR175" s="302"/>
      <c r="BS175" s="302"/>
      <c r="BT175" s="302"/>
      <c r="BU175" s="302"/>
      <c r="BV175" s="302"/>
      <c r="BW175" s="302"/>
      <c r="BX175" s="302"/>
      <c r="BY175" s="302"/>
      <c r="BZ175" s="302"/>
      <c r="CA175" s="302"/>
      <c r="CB175" s="302"/>
      <c r="CC175" s="302"/>
      <c r="CD175" s="302"/>
      <c r="CE175" s="302"/>
      <c r="CF175" s="302"/>
      <c r="CG175" s="302"/>
      <c r="CH175" s="302"/>
      <c r="CI175" s="302"/>
      <c r="CJ175" s="302"/>
      <c r="CK175" s="302"/>
      <c r="CL175" s="302"/>
      <c r="CM175" s="302"/>
      <c r="CN175" s="302"/>
      <c r="CO175" s="302"/>
      <c r="CP175" s="302"/>
      <c r="CQ175" s="302"/>
      <c r="CR175" s="302"/>
      <c r="CS175" s="302"/>
      <c r="CT175" s="302"/>
      <c r="CU175" s="302"/>
      <c r="CV175" s="302"/>
      <c r="CW175" s="302"/>
      <c r="CX175" s="302"/>
      <c r="CY175" s="302"/>
      <c r="CZ175" s="302"/>
    </row>
    <row r="176" spans="1:104" ht="12.75" customHeight="1" x14ac:dyDescent="0.2">
      <c r="A176" s="323"/>
      <c r="B176" s="324"/>
      <c r="C176" s="325"/>
      <c r="D176" s="326"/>
      <c r="E176" s="319"/>
      <c r="F176" s="319"/>
      <c r="G176" s="327"/>
      <c r="H176" s="328"/>
      <c r="K176" s="616" t="s">
        <v>89</v>
      </c>
      <c r="L176" s="617"/>
      <c r="M176" s="618"/>
      <c r="N176" s="617" t="s">
        <v>90</v>
      </c>
      <c r="O176" s="619"/>
      <c r="P176" s="619"/>
      <c r="Q176" s="619"/>
      <c r="R176" s="97"/>
      <c r="U176" s="498"/>
      <c r="V176" s="498"/>
      <c r="W176" s="302"/>
      <c r="X176" s="302"/>
      <c r="Y176" s="302"/>
      <c r="Z176" s="302"/>
      <c r="AA176" s="302"/>
      <c r="AB176" s="302"/>
      <c r="AC176" s="302"/>
      <c r="AD176" s="302"/>
      <c r="AE176" s="302"/>
      <c r="AF176" s="302"/>
      <c r="AG176" s="302"/>
      <c r="AH176" s="302"/>
      <c r="AI176" s="302"/>
      <c r="AJ176" s="302"/>
      <c r="AK176" s="302"/>
      <c r="AL176" s="302"/>
      <c r="AM176" s="302"/>
      <c r="AN176" s="302"/>
      <c r="AO176" s="302"/>
      <c r="AP176" s="302"/>
      <c r="AQ176" s="302"/>
      <c r="AR176" s="302"/>
      <c r="AS176" s="302"/>
      <c r="AT176" s="302"/>
      <c r="AU176" s="302"/>
      <c r="AV176" s="302"/>
      <c r="AW176" s="302"/>
      <c r="AX176" s="302"/>
      <c r="AY176" s="302"/>
      <c r="AZ176" s="302"/>
      <c r="BA176" s="302"/>
      <c r="BB176" s="302"/>
      <c r="BC176" s="302"/>
      <c r="BD176" s="302"/>
      <c r="BE176" s="302"/>
      <c r="BF176" s="302"/>
      <c r="BG176" s="302"/>
      <c r="BH176" s="302"/>
      <c r="BI176" s="302"/>
      <c r="BJ176" s="302"/>
      <c r="BK176" s="302"/>
      <c r="BL176" s="302"/>
      <c r="BM176" s="302"/>
      <c r="BN176" s="302"/>
      <c r="BO176" s="302"/>
      <c r="BP176" s="302"/>
      <c r="BQ176" s="302"/>
      <c r="BR176" s="302"/>
      <c r="BS176" s="302"/>
      <c r="BT176" s="302"/>
      <c r="BU176" s="302"/>
      <c r="BV176" s="302"/>
      <c r="BW176" s="302"/>
      <c r="BX176" s="302"/>
      <c r="BY176" s="302"/>
      <c r="BZ176" s="302"/>
      <c r="CA176" s="302"/>
      <c r="CB176" s="302"/>
      <c r="CC176" s="302"/>
      <c r="CD176" s="302"/>
      <c r="CE176" s="302"/>
      <c r="CF176" s="302"/>
      <c r="CG176" s="302"/>
      <c r="CH176" s="302"/>
      <c r="CI176" s="302"/>
      <c r="CJ176" s="302"/>
      <c r="CK176" s="302"/>
      <c r="CL176" s="302"/>
      <c r="CM176" s="302"/>
      <c r="CN176" s="302"/>
      <c r="CO176" s="302"/>
      <c r="CP176" s="302"/>
      <c r="CQ176" s="302"/>
      <c r="CR176" s="302"/>
      <c r="CS176" s="302"/>
      <c r="CT176" s="302"/>
      <c r="CU176" s="302"/>
      <c r="CV176" s="302"/>
      <c r="CW176" s="302"/>
      <c r="CX176" s="302"/>
      <c r="CY176" s="302"/>
      <c r="CZ176" s="302"/>
    </row>
    <row r="177" spans="1:104" ht="12.75" customHeight="1" x14ac:dyDescent="0.2">
      <c r="A177" s="332"/>
      <c r="B177" s="287"/>
      <c r="C177" s="287"/>
      <c r="D177" s="333"/>
      <c r="E177" s="334"/>
      <c r="F177" s="319"/>
      <c r="G177" s="620" t="s">
        <v>139</v>
      </c>
      <c r="H177" s="621" t="s">
        <v>65</v>
      </c>
      <c r="K177" s="622" t="s">
        <v>20</v>
      </c>
      <c r="L177" s="623" t="s">
        <v>49</v>
      </c>
      <c r="M177" s="624"/>
      <c r="N177" s="622" t="s">
        <v>20</v>
      </c>
      <c r="O177" s="623" t="s">
        <v>49</v>
      </c>
      <c r="P177" s="625"/>
      <c r="Q177" s="626"/>
      <c r="R177" s="627"/>
      <c r="S177" s="170"/>
      <c r="U177" s="498"/>
      <c r="V177" s="498"/>
      <c r="W177" s="302"/>
      <c r="X177" s="302"/>
      <c r="Y177" s="302"/>
      <c r="Z177" s="302"/>
      <c r="AA177" s="302"/>
      <c r="AB177" s="302"/>
      <c r="AC177" s="302"/>
      <c r="AD177" s="302"/>
      <c r="AE177" s="302"/>
      <c r="AF177" s="302"/>
      <c r="AG177" s="302"/>
      <c r="AH177" s="302"/>
      <c r="AI177" s="302"/>
      <c r="AJ177" s="302"/>
      <c r="AK177" s="302"/>
      <c r="AL177" s="302"/>
      <c r="AM177" s="302"/>
      <c r="AN177" s="302"/>
      <c r="AO177" s="302"/>
      <c r="AP177" s="302"/>
      <c r="AQ177" s="302"/>
      <c r="AR177" s="302"/>
      <c r="AS177" s="302"/>
      <c r="AT177" s="302"/>
      <c r="AU177" s="302"/>
      <c r="AV177" s="302"/>
      <c r="AW177" s="302"/>
      <c r="AX177" s="302"/>
      <c r="AY177" s="302"/>
      <c r="AZ177" s="302"/>
      <c r="BA177" s="302"/>
      <c r="BB177" s="302"/>
      <c r="BC177" s="302"/>
      <c r="BD177" s="302"/>
      <c r="BE177" s="302"/>
      <c r="BF177" s="302"/>
      <c r="BG177" s="302"/>
      <c r="BH177" s="302"/>
      <c r="BI177" s="302"/>
      <c r="BJ177" s="302"/>
      <c r="BK177" s="302"/>
      <c r="BL177" s="302"/>
      <c r="BM177" s="302"/>
      <c r="BN177" s="302"/>
      <c r="BO177" s="302"/>
      <c r="BP177" s="302"/>
      <c r="BQ177" s="302"/>
      <c r="BR177" s="302"/>
      <c r="BS177" s="302"/>
      <c r="BT177" s="302"/>
      <c r="BU177" s="302"/>
      <c r="BV177" s="302"/>
      <c r="BW177" s="302"/>
      <c r="BX177" s="302"/>
      <c r="BY177" s="302"/>
      <c r="BZ177" s="302"/>
      <c r="CA177" s="302"/>
      <c r="CB177" s="302"/>
      <c r="CC177" s="302"/>
      <c r="CD177" s="302"/>
      <c r="CE177" s="302"/>
      <c r="CF177" s="302"/>
      <c r="CG177" s="302"/>
      <c r="CH177" s="302"/>
      <c r="CI177" s="302"/>
      <c r="CJ177" s="302"/>
      <c r="CK177" s="302"/>
      <c r="CL177" s="302"/>
      <c r="CM177" s="302"/>
      <c r="CN177" s="302"/>
      <c r="CO177" s="302"/>
      <c r="CP177" s="302"/>
      <c r="CQ177" s="302"/>
      <c r="CR177" s="302"/>
      <c r="CS177" s="302"/>
      <c r="CT177" s="302"/>
      <c r="CU177" s="302"/>
      <c r="CV177" s="302"/>
      <c r="CW177" s="302"/>
      <c r="CX177" s="302"/>
      <c r="CY177" s="302"/>
      <c r="CZ177" s="302"/>
    </row>
    <row r="178" spans="1:104" ht="12.75" customHeight="1" x14ac:dyDescent="0.2">
      <c r="A178" s="340"/>
      <c r="B178" s="287"/>
      <c r="C178" s="287"/>
      <c r="D178" s="333"/>
      <c r="E178" s="334"/>
      <c r="F178" s="341" t="s">
        <v>54</v>
      </c>
      <c r="G178" s="1099"/>
      <c r="H178" s="1100"/>
      <c r="K178" s="452">
        <f>B2</f>
        <v>43169</v>
      </c>
      <c r="L178" s="628">
        <f>Q160</f>
        <v>0</v>
      </c>
      <c r="M178" s="629"/>
      <c r="N178" s="452">
        <f>B2</f>
        <v>43169</v>
      </c>
      <c r="O178" s="630">
        <v>1874</v>
      </c>
      <c r="P178" s="631"/>
      <c r="Q178" s="632"/>
      <c r="R178" s="633"/>
      <c r="S178" s="463"/>
      <c r="U178" s="498"/>
      <c r="V178" s="498"/>
      <c r="W178" s="302"/>
      <c r="X178" s="302"/>
      <c r="Y178" s="302"/>
      <c r="Z178" s="302"/>
      <c r="AA178" s="302"/>
      <c r="AB178" s="302"/>
      <c r="AC178" s="302"/>
      <c r="AD178" s="302"/>
      <c r="AE178" s="302"/>
      <c r="AF178" s="302"/>
      <c r="AG178" s="302"/>
      <c r="AH178" s="302"/>
      <c r="AI178" s="302"/>
      <c r="AJ178" s="302"/>
      <c r="AK178" s="302"/>
      <c r="AL178" s="302"/>
      <c r="AM178" s="302"/>
      <c r="AN178" s="302"/>
      <c r="AO178" s="302"/>
      <c r="AP178" s="302"/>
      <c r="AQ178" s="302"/>
      <c r="AR178" s="302"/>
      <c r="AS178" s="302"/>
      <c r="AT178" s="302"/>
      <c r="AU178" s="302"/>
      <c r="AV178" s="302"/>
      <c r="AW178" s="302"/>
      <c r="AX178" s="302"/>
      <c r="AY178" s="302"/>
      <c r="AZ178" s="302"/>
      <c r="BA178" s="302"/>
      <c r="BB178" s="302"/>
      <c r="BC178" s="302"/>
      <c r="BD178" s="302"/>
      <c r="BE178" s="302"/>
      <c r="BF178" s="302"/>
      <c r="BG178" s="302"/>
      <c r="BH178" s="302"/>
      <c r="BI178" s="302"/>
      <c r="BJ178" s="302"/>
      <c r="BK178" s="302"/>
      <c r="BL178" s="302"/>
      <c r="BM178" s="302"/>
      <c r="BN178" s="302"/>
      <c r="BO178" s="302"/>
      <c r="BP178" s="302"/>
      <c r="BQ178" s="302"/>
      <c r="BR178" s="302"/>
      <c r="BS178" s="302"/>
      <c r="BT178" s="302"/>
      <c r="BU178" s="302"/>
      <c r="BV178" s="302"/>
      <c r="BW178" s="302"/>
      <c r="BX178" s="302"/>
      <c r="BY178" s="302"/>
      <c r="BZ178" s="302"/>
      <c r="CA178" s="302"/>
      <c r="CB178" s="302"/>
      <c r="CC178" s="302"/>
      <c r="CD178" s="302"/>
      <c r="CE178" s="302"/>
      <c r="CF178" s="302"/>
      <c r="CG178" s="302"/>
      <c r="CH178" s="302"/>
      <c r="CI178" s="302"/>
      <c r="CJ178" s="302"/>
      <c r="CK178" s="302"/>
      <c r="CL178" s="302"/>
      <c r="CM178" s="302"/>
      <c r="CN178" s="302"/>
      <c r="CO178" s="302"/>
      <c r="CP178" s="302"/>
      <c r="CQ178" s="302"/>
      <c r="CR178" s="302"/>
      <c r="CS178" s="302"/>
      <c r="CT178" s="302"/>
      <c r="CU178" s="302"/>
      <c r="CV178" s="302"/>
      <c r="CW178" s="302"/>
      <c r="CX178" s="302"/>
      <c r="CY178" s="302"/>
      <c r="CZ178" s="302"/>
    </row>
    <row r="179" spans="1:104" ht="12.75" customHeight="1" x14ac:dyDescent="0.2">
      <c r="A179" s="265"/>
      <c r="B179" s="333"/>
      <c r="C179" s="266"/>
      <c r="D179" s="266"/>
      <c r="E179" s="347"/>
      <c r="F179" s="341" t="s">
        <v>82</v>
      </c>
      <c r="G179" s="1103">
        <v>0</v>
      </c>
      <c r="H179" s="1104"/>
      <c r="K179" s="634"/>
      <c r="L179" s="635"/>
      <c r="M179" s="629"/>
      <c r="N179" s="453">
        <f>B2</f>
        <v>43169</v>
      </c>
      <c r="O179" s="630">
        <v>0</v>
      </c>
      <c r="P179" s="631"/>
      <c r="Q179" s="631"/>
      <c r="R179" s="346"/>
      <c r="S179" s="463"/>
      <c r="U179" s="498"/>
      <c r="V179" s="498"/>
      <c r="W179" s="302"/>
      <c r="X179" s="302"/>
      <c r="Y179" s="302"/>
      <c r="Z179" s="302"/>
      <c r="AA179" s="302"/>
      <c r="AB179" s="302"/>
      <c r="AC179" s="302"/>
      <c r="AD179" s="302"/>
      <c r="AE179" s="302"/>
      <c r="AF179" s="302"/>
      <c r="AG179" s="302"/>
      <c r="AH179" s="302"/>
      <c r="AI179" s="302"/>
      <c r="AJ179" s="302"/>
      <c r="AK179" s="302"/>
      <c r="AL179" s="302"/>
      <c r="AM179" s="302"/>
      <c r="AN179" s="302"/>
      <c r="AO179" s="302"/>
      <c r="AP179" s="302"/>
      <c r="AQ179" s="302"/>
      <c r="AR179" s="302"/>
      <c r="AS179" s="302"/>
      <c r="AT179" s="302"/>
      <c r="AU179" s="302"/>
      <c r="AV179" s="302"/>
      <c r="AW179" s="302"/>
      <c r="AX179" s="302"/>
      <c r="AY179" s="302"/>
      <c r="AZ179" s="302"/>
      <c r="BA179" s="302"/>
      <c r="BB179" s="302"/>
      <c r="BC179" s="302"/>
      <c r="BD179" s="302"/>
      <c r="BE179" s="302"/>
      <c r="BF179" s="302"/>
      <c r="BG179" s="302"/>
      <c r="BH179" s="302"/>
      <c r="BI179" s="302"/>
      <c r="BJ179" s="302"/>
      <c r="BK179" s="302"/>
      <c r="BL179" s="302"/>
      <c r="BM179" s="302"/>
      <c r="BN179" s="302"/>
      <c r="BO179" s="302"/>
      <c r="BP179" s="302"/>
      <c r="BQ179" s="302"/>
      <c r="BR179" s="302"/>
      <c r="BS179" s="302"/>
      <c r="BT179" s="302"/>
      <c r="BU179" s="302"/>
      <c r="BV179" s="302"/>
      <c r="BW179" s="302"/>
      <c r="BX179" s="302"/>
      <c r="BY179" s="302"/>
      <c r="BZ179" s="302"/>
      <c r="CA179" s="302"/>
      <c r="CB179" s="302"/>
      <c r="CC179" s="302"/>
      <c r="CD179" s="302"/>
      <c r="CE179" s="302"/>
      <c r="CF179" s="302"/>
      <c r="CG179" s="302"/>
      <c r="CH179" s="302"/>
      <c r="CI179" s="302"/>
      <c r="CJ179" s="302"/>
      <c r="CK179" s="302"/>
      <c r="CL179" s="302"/>
      <c r="CM179" s="302"/>
      <c r="CN179" s="302"/>
      <c r="CO179" s="302"/>
      <c r="CP179" s="302"/>
      <c r="CQ179" s="302"/>
      <c r="CR179" s="302"/>
      <c r="CS179" s="302"/>
      <c r="CT179" s="302"/>
      <c r="CU179" s="302"/>
      <c r="CV179" s="302"/>
      <c r="CW179" s="302"/>
      <c r="CX179" s="302"/>
      <c r="CY179" s="302"/>
      <c r="CZ179" s="302"/>
    </row>
    <row r="180" spans="1:104" ht="18" customHeight="1" x14ac:dyDescent="0.2">
      <c r="A180" s="333"/>
      <c r="B180" s="350"/>
      <c r="C180" s="333"/>
      <c r="D180" s="333"/>
      <c r="E180" s="351"/>
      <c r="F180" s="341" t="s">
        <v>55</v>
      </c>
      <c r="G180" s="1103"/>
      <c r="H180" s="1104"/>
      <c r="I180" s="357"/>
      <c r="J180" s="357"/>
      <c r="K180" s="636"/>
      <c r="L180" s="624"/>
      <c r="M180" s="624"/>
      <c r="N180" s="618"/>
      <c r="O180" s="637"/>
      <c r="P180" s="638"/>
      <c r="Q180" s="639"/>
      <c r="S180" s="170"/>
      <c r="U180" s="498"/>
      <c r="V180" s="498"/>
      <c r="W180" s="302"/>
      <c r="X180" s="302"/>
      <c r="Y180" s="302"/>
      <c r="Z180" s="302"/>
      <c r="AA180" s="302"/>
      <c r="AB180" s="302"/>
      <c r="AC180" s="302"/>
      <c r="AD180" s="302"/>
      <c r="AE180" s="302"/>
      <c r="AF180" s="302"/>
      <c r="AG180" s="302"/>
      <c r="AH180" s="302"/>
      <c r="AI180" s="302"/>
      <c r="AJ180" s="302"/>
      <c r="AK180" s="302"/>
      <c r="AL180" s="302"/>
      <c r="AM180" s="302"/>
      <c r="AN180" s="302"/>
      <c r="AO180" s="302"/>
      <c r="AP180" s="302"/>
      <c r="AQ180" s="302"/>
      <c r="AR180" s="302"/>
      <c r="AS180" s="302"/>
      <c r="AT180" s="302"/>
      <c r="AU180" s="302"/>
      <c r="AV180" s="302"/>
      <c r="AW180" s="302"/>
      <c r="AX180" s="302"/>
      <c r="AY180" s="302"/>
      <c r="AZ180" s="302"/>
      <c r="BA180" s="302"/>
      <c r="BB180" s="302"/>
      <c r="BC180" s="302"/>
      <c r="BD180" s="302"/>
      <c r="BE180" s="302"/>
      <c r="BF180" s="302"/>
      <c r="BG180" s="302"/>
      <c r="BH180" s="302"/>
      <c r="BI180" s="302"/>
      <c r="BJ180" s="302"/>
      <c r="BK180" s="302"/>
      <c r="BL180" s="302"/>
      <c r="BM180" s="302"/>
      <c r="BN180" s="302"/>
      <c r="BO180" s="302"/>
      <c r="BP180" s="302"/>
      <c r="BQ180" s="302"/>
      <c r="BR180" s="302"/>
      <c r="BS180" s="302"/>
      <c r="BT180" s="302"/>
      <c r="BU180" s="302"/>
      <c r="BV180" s="302"/>
      <c r="BW180" s="302"/>
      <c r="BX180" s="302"/>
      <c r="BY180" s="302"/>
      <c r="BZ180" s="302"/>
      <c r="CA180" s="302"/>
      <c r="CB180" s="302"/>
      <c r="CC180" s="302"/>
      <c r="CD180" s="302"/>
      <c r="CE180" s="302"/>
      <c r="CF180" s="302"/>
      <c r="CG180" s="302"/>
      <c r="CH180" s="302"/>
      <c r="CI180" s="302"/>
      <c r="CJ180" s="302"/>
      <c r="CK180" s="302"/>
      <c r="CL180" s="302"/>
      <c r="CM180" s="302"/>
      <c r="CN180" s="302"/>
      <c r="CO180" s="302"/>
      <c r="CP180" s="302"/>
      <c r="CQ180" s="302"/>
      <c r="CR180" s="302"/>
      <c r="CS180" s="302"/>
      <c r="CT180" s="302"/>
      <c r="CU180" s="302"/>
      <c r="CV180" s="302"/>
      <c r="CW180" s="302"/>
      <c r="CX180" s="302"/>
      <c r="CY180" s="302"/>
      <c r="CZ180" s="302"/>
    </row>
    <row r="181" spans="1:104" ht="12.75" x14ac:dyDescent="0.2">
      <c r="A181" s="178"/>
      <c r="B181" s="178"/>
      <c r="C181" s="178"/>
      <c r="D181" s="178"/>
      <c r="E181" s="178"/>
      <c r="F181" s="341" t="s">
        <v>85</v>
      </c>
      <c r="G181" s="1103">
        <v>0</v>
      </c>
      <c r="H181" s="1104"/>
      <c r="I181" s="357"/>
      <c r="J181" s="357"/>
      <c r="K181" s="640"/>
      <c r="L181" s="624"/>
      <c r="M181" s="624"/>
      <c r="N181" s="636"/>
      <c r="O181" s="637"/>
      <c r="P181" s="637"/>
      <c r="Q181" s="641"/>
      <c r="R181" s="354"/>
      <c r="S181" s="355"/>
      <c r="U181" s="498"/>
      <c r="V181" s="498"/>
      <c r="W181" s="302"/>
      <c r="X181" s="302"/>
      <c r="Y181" s="302"/>
      <c r="Z181" s="302"/>
      <c r="AA181" s="302"/>
      <c r="AB181" s="302"/>
      <c r="AC181" s="302"/>
      <c r="AD181" s="302"/>
      <c r="AE181" s="302"/>
      <c r="AF181" s="302"/>
      <c r="AG181" s="302"/>
      <c r="AH181" s="302"/>
      <c r="AI181" s="302"/>
      <c r="AJ181" s="302"/>
      <c r="AK181" s="302"/>
      <c r="AL181" s="302"/>
      <c r="AM181" s="302"/>
      <c r="AN181" s="302"/>
      <c r="AO181" s="302"/>
      <c r="AP181" s="302"/>
      <c r="AQ181" s="302"/>
      <c r="AR181" s="302"/>
      <c r="AS181" s="302"/>
      <c r="AT181" s="302"/>
      <c r="AU181" s="302"/>
      <c r="AV181" s="302"/>
      <c r="AW181" s="302"/>
      <c r="AX181" s="302"/>
      <c r="AY181" s="302"/>
      <c r="AZ181" s="302"/>
      <c r="BA181" s="302"/>
      <c r="BB181" s="302"/>
      <c r="BC181" s="302"/>
      <c r="BD181" s="302"/>
      <c r="BE181" s="302"/>
      <c r="BF181" s="302"/>
      <c r="BG181" s="302"/>
      <c r="BH181" s="302"/>
      <c r="BI181" s="302"/>
      <c r="BJ181" s="302"/>
      <c r="BK181" s="302"/>
      <c r="BL181" s="302"/>
      <c r="BM181" s="302"/>
      <c r="BN181" s="302"/>
      <c r="BO181" s="302"/>
      <c r="BP181" s="302"/>
      <c r="BQ181" s="302"/>
      <c r="BR181" s="302"/>
      <c r="BS181" s="302"/>
      <c r="BT181" s="302"/>
      <c r="BU181" s="302"/>
      <c r="BV181" s="302"/>
      <c r="BW181" s="302"/>
      <c r="BX181" s="302"/>
      <c r="BY181" s="302"/>
      <c r="BZ181" s="302"/>
      <c r="CA181" s="302"/>
      <c r="CB181" s="302"/>
      <c r="CC181" s="302"/>
      <c r="CD181" s="302"/>
      <c r="CE181" s="302"/>
      <c r="CF181" s="302"/>
      <c r="CG181" s="302"/>
      <c r="CH181" s="302"/>
      <c r="CI181" s="302"/>
      <c r="CJ181" s="302"/>
      <c r="CK181" s="302"/>
      <c r="CL181" s="302"/>
      <c r="CM181" s="302"/>
      <c r="CN181" s="302"/>
      <c r="CO181" s="302"/>
      <c r="CP181" s="302"/>
      <c r="CQ181" s="302"/>
      <c r="CR181" s="302"/>
      <c r="CS181" s="302"/>
      <c r="CT181" s="302"/>
      <c r="CU181" s="302"/>
      <c r="CV181" s="302"/>
      <c r="CW181" s="302"/>
      <c r="CX181" s="302"/>
      <c r="CY181" s="302"/>
      <c r="CZ181" s="302"/>
    </row>
    <row r="182" spans="1:104" ht="12.75" x14ac:dyDescent="0.2">
      <c r="A182" s="178"/>
      <c r="B182" s="178"/>
      <c r="C182" s="178"/>
      <c r="D182" s="178"/>
      <c r="E182" s="178"/>
      <c r="I182" s="357"/>
      <c r="J182" s="357"/>
      <c r="K182" s="640"/>
      <c r="L182" s="624"/>
      <c r="M182" s="624"/>
      <c r="N182" s="636"/>
      <c r="O182" s="637"/>
      <c r="P182" s="637"/>
      <c r="Q182" s="641"/>
      <c r="R182" s="354"/>
      <c r="S182" s="355"/>
      <c r="U182" s="498"/>
      <c r="V182" s="498"/>
      <c r="W182" s="302"/>
      <c r="X182" s="302"/>
      <c r="Y182" s="302"/>
      <c r="Z182" s="302"/>
      <c r="AA182" s="302"/>
      <c r="AB182" s="302"/>
      <c r="AC182" s="302"/>
      <c r="AD182" s="302"/>
      <c r="AE182" s="302"/>
      <c r="AF182" s="302"/>
      <c r="AG182" s="302"/>
      <c r="AH182" s="302"/>
      <c r="AI182" s="302"/>
      <c r="AJ182" s="302"/>
      <c r="AK182" s="302"/>
      <c r="AL182" s="302"/>
      <c r="AM182" s="302"/>
      <c r="AN182" s="302"/>
      <c r="AO182" s="302"/>
      <c r="AP182" s="302"/>
      <c r="AQ182" s="302"/>
      <c r="AR182" s="302"/>
      <c r="AS182" s="302"/>
      <c r="AT182" s="302"/>
      <c r="AU182" s="302"/>
      <c r="AV182" s="302"/>
      <c r="AW182" s="302"/>
      <c r="AX182" s="302"/>
      <c r="AY182" s="302"/>
      <c r="AZ182" s="302"/>
      <c r="BA182" s="302"/>
      <c r="BB182" s="302"/>
      <c r="BC182" s="302"/>
      <c r="BD182" s="302"/>
      <c r="BE182" s="302"/>
      <c r="BF182" s="302"/>
      <c r="BG182" s="302"/>
      <c r="BH182" s="302"/>
      <c r="BI182" s="302"/>
      <c r="BJ182" s="302"/>
      <c r="BK182" s="302"/>
      <c r="BL182" s="302"/>
      <c r="BM182" s="302"/>
      <c r="BN182" s="302"/>
      <c r="BO182" s="302"/>
      <c r="BP182" s="302"/>
      <c r="BQ182" s="302"/>
      <c r="BR182" s="302"/>
      <c r="BS182" s="302"/>
      <c r="BT182" s="302"/>
      <c r="BU182" s="302"/>
      <c r="BV182" s="302"/>
      <c r="BW182" s="302"/>
      <c r="BX182" s="302"/>
      <c r="BY182" s="302"/>
      <c r="BZ182" s="302"/>
      <c r="CA182" s="302"/>
      <c r="CB182" s="302"/>
      <c r="CC182" s="302"/>
      <c r="CD182" s="302"/>
      <c r="CE182" s="302"/>
      <c r="CF182" s="302"/>
      <c r="CG182" s="302"/>
      <c r="CH182" s="302"/>
      <c r="CI182" s="302"/>
      <c r="CJ182" s="302"/>
      <c r="CK182" s="302"/>
      <c r="CL182" s="302"/>
      <c r="CM182" s="302"/>
      <c r="CN182" s="302"/>
      <c r="CO182" s="302"/>
      <c r="CP182" s="302"/>
      <c r="CQ182" s="302"/>
      <c r="CR182" s="302"/>
      <c r="CS182" s="302"/>
      <c r="CT182" s="302"/>
      <c r="CU182" s="302"/>
      <c r="CV182" s="302"/>
      <c r="CW182" s="302"/>
      <c r="CX182" s="302"/>
      <c r="CY182" s="302"/>
      <c r="CZ182" s="302"/>
    </row>
    <row r="183" spans="1:104" ht="12.75" x14ac:dyDescent="0.2">
      <c r="A183" s="178"/>
      <c r="B183" s="178"/>
      <c r="C183" s="178"/>
      <c r="D183" s="178"/>
      <c r="E183" s="178"/>
      <c r="I183" s="357"/>
      <c r="J183" s="357"/>
      <c r="K183" s="640"/>
      <c r="L183" s="624"/>
      <c r="M183" s="624"/>
      <c r="N183" s="636"/>
      <c r="O183" s="637"/>
      <c r="P183" s="637"/>
      <c r="Q183" s="641"/>
      <c r="R183" s="354"/>
      <c r="S183" s="355"/>
      <c r="U183" s="154"/>
      <c r="V183" s="154"/>
    </row>
    <row r="184" spans="1:104" ht="12.75" x14ac:dyDescent="0.2">
      <c r="I184" s="357"/>
      <c r="J184" s="357"/>
      <c r="K184" s="640"/>
      <c r="L184" s="624"/>
      <c r="M184" s="624"/>
      <c r="N184" s="636"/>
      <c r="O184" s="637"/>
      <c r="P184" s="637"/>
      <c r="Q184" s="641"/>
      <c r="R184" s="354"/>
      <c r="S184" s="355"/>
      <c r="U184" s="154"/>
      <c r="V184" s="154"/>
    </row>
    <row r="185" spans="1:104" ht="12.75" x14ac:dyDescent="0.2">
      <c r="I185" s="357"/>
      <c r="J185" s="357"/>
      <c r="K185" s="640"/>
      <c r="L185" s="624"/>
      <c r="M185" s="624"/>
      <c r="N185" s="636"/>
      <c r="O185" s="637"/>
      <c r="P185" s="637"/>
      <c r="Q185" s="641"/>
      <c r="R185" s="354"/>
      <c r="S185" s="355"/>
      <c r="U185" s="154"/>
      <c r="V185" s="154"/>
    </row>
    <row r="186" spans="1:104" ht="12.75" x14ac:dyDescent="0.2">
      <c r="I186" s="357"/>
      <c r="J186" s="357"/>
      <c r="K186" s="640"/>
      <c r="L186" s="624"/>
      <c r="M186" s="624"/>
      <c r="N186" s="636"/>
      <c r="O186" s="637"/>
      <c r="P186" s="637"/>
      <c r="Q186" s="641"/>
      <c r="R186" s="354"/>
      <c r="S186" s="355"/>
      <c r="U186" s="154"/>
      <c r="V186" s="154"/>
    </row>
    <row r="187" spans="1:104" ht="12.75" x14ac:dyDescent="0.2">
      <c r="I187" s="357"/>
      <c r="J187" s="357"/>
      <c r="K187" s="640"/>
      <c r="L187" s="624"/>
      <c r="M187" s="624"/>
      <c r="N187" s="636"/>
      <c r="O187" s="637"/>
      <c r="P187" s="637"/>
      <c r="Q187" s="641"/>
      <c r="R187" s="354"/>
      <c r="S187" s="355"/>
      <c r="U187" s="154"/>
      <c r="V187" s="154"/>
    </row>
    <row r="188" spans="1:104" ht="12.75" x14ac:dyDescent="0.2">
      <c r="I188" s="357"/>
      <c r="J188" s="357"/>
      <c r="K188" s="640"/>
      <c r="L188" s="624"/>
      <c r="M188" s="624"/>
      <c r="N188" s="636"/>
      <c r="O188" s="637"/>
      <c r="P188" s="637"/>
      <c r="Q188" s="641"/>
      <c r="R188" s="354"/>
      <c r="S188" s="355"/>
      <c r="U188" s="154"/>
      <c r="V188" s="154"/>
    </row>
    <row r="189" spans="1:104" ht="12.75" x14ac:dyDescent="0.2">
      <c r="I189" s="357"/>
      <c r="J189" s="357"/>
      <c r="K189" s="640"/>
      <c r="L189" s="624"/>
      <c r="M189" s="624"/>
      <c r="N189" s="636"/>
      <c r="O189" s="637"/>
      <c r="P189" s="637"/>
      <c r="Q189" s="641"/>
      <c r="R189" s="354"/>
      <c r="S189" s="355"/>
      <c r="U189" s="154"/>
      <c r="V189" s="154"/>
    </row>
    <row r="190" spans="1:104" ht="12.75" x14ac:dyDescent="0.2">
      <c r="I190" s="357"/>
      <c r="J190" s="357"/>
      <c r="K190" s="640"/>
      <c r="L190" s="624"/>
      <c r="M190" s="624"/>
      <c r="N190" s="636"/>
      <c r="O190" s="637"/>
      <c r="P190" s="637"/>
      <c r="Q190" s="641"/>
      <c r="R190" s="354"/>
      <c r="S190" s="355"/>
      <c r="U190" s="154"/>
      <c r="V190" s="154"/>
    </row>
    <row r="191" spans="1:104" ht="12.75" x14ac:dyDescent="0.2">
      <c r="I191" s="357"/>
      <c r="J191" s="357"/>
      <c r="K191" s="640"/>
      <c r="L191" s="624"/>
      <c r="M191" s="624"/>
      <c r="N191" s="636"/>
      <c r="O191" s="637"/>
      <c r="P191" s="637"/>
      <c r="Q191" s="641"/>
      <c r="R191" s="354"/>
      <c r="S191" s="355"/>
      <c r="U191" s="154"/>
      <c r="V191" s="154"/>
    </row>
    <row r="192" spans="1:104" ht="12.75" x14ac:dyDescent="0.2">
      <c r="I192" s="357"/>
      <c r="J192" s="357"/>
      <c r="K192" s="640"/>
      <c r="L192" s="624"/>
      <c r="M192" s="624"/>
      <c r="N192" s="636"/>
      <c r="O192" s="637"/>
      <c r="P192" s="637"/>
      <c r="Q192" s="641"/>
      <c r="R192" s="354"/>
      <c r="S192" s="355"/>
      <c r="U192" s="154"/>
      <c r="V192" s="154"/>
    </row>
    <row r="193" spans="9:22" ht="12.75" x14ac:dyDescent="0.2">
      <c r="I193" s="357"/>
      <c r="J193" s="357"/>
      <c r="K193" s="640"/>
      <c r="L193" s="624"/>
      <c r="M193" s="624"/>
      <c r="N193" s="636"/>
      <c r="O193" s="637"/>
      <c r="P193" s="637"/>
      <c r="Q193" s="641"/>
      <c r="R193" s="354"/>
      <c r="S193" s="355"/>
      <c r="U193" s="154"/>
      <c r="V193" s="154"/>
    </row>
    <row r="194" spans="9:22" ht="12.75" x14ac:dyDescent="0.2">
      <c r="I194" s="357"/>
      <c r="J194" s="357"/>
      <c r="K194" s="640"/>
      <c r="L194" s="624"/>
      <c r="M194" s="624"/>
      <c r="N194" s="636"/>
      <c r="O194" s="637"/>
      <c r="P194" s="637"/>
      <c r="Q194" s="641"/>
      <c r="R194" s="354"/>
      <c r="S194" s="355"/>
      <c r="U194" s="154"/>
      <c r="V194" s="154"/>
    </row>
    <row r="195" spans="9:22" ht="12.75" x14ac:dyDescent="0.2">
      <c r="I195" s="357"/>
      <c r="J195" s="357"/>
      <c r="K195" s="640"/>
      <c r="L195" s="624"/>
      <c r="M195" s="624"/>
      <c r="N195" s="636"/>
      <c r="O195" s="637"/>
      <c r="P195" s="637"/>
      <c r="Q195" s="641"/>
      <c r="R195" s="354"/>
      <c r="S195" s="355"/>
      <c r="U195" s="154"/>
      <c r="V195" s="154"/>
    </row>
    <row r="196" spans="9:22" ht="12.75" x14ac:dyDescent="0.2">
      <c r="I196" s="357"/>
      <c r="J196" s="357"/>
      <c r="K196" s="640"/>
      <c r="L196" s="624"/>
      <c r="M196" s="624"/>
      <c r="N196" s="636"/>
      <c r="O196" s="637"/>
      <c r="P196" s="637"/>
      <c r="Q196" s="641"/>
      <c r="R196" s="354"/>
      <c r="S196" s="355"/>
      <c r="U196" s="154"/>
      <c r="V196" s="154"/>
    </row>
    <row r="197" spans="9:22" ht="12.75" x14ac:dyDescent="0.2">
      <c r="I197" s="357"/>
      <c r="J197" s="357"/>
      <c r="K197" s="640"/>
      <c r="L197" s="624"/>
      <c r="M197" s="624"/>
      <c r="N197" s="636"/>
      <c r="O197" s="637"/>
      <c r="P197" s="637"/>
      <c r="Q197" s="641"/>
      <c r="R197" s="354"/>
      <c r="S197" s="355"/>
      <c r="U197" s="154"/>
      <c r="V197" s="154"/>
    </row>
    <row r="198" spans="9:22" ht="12.75" x14ac:dyDescent="0.2">
      <c r="I198" s="357"/>
      <c r="J198" s="357"/>
      <c r="K198" s="640"/>
      <c r="L198" s="624"/>
      <c r="M198" s="624"/>
      <c r="N198" s="636"/>
      <c r="O198" s="637"/>
      <c r="P198" s="637"/>
      <c r="Q198" s="641"/>
      <c r="R198" s="354"/>
      <c r="S198" s="355"/>
      <c r="U198" s="154"/>
      <c r="V198" s="154"/>
    </row>
    <row r="199" spans="9:22" ht="12.75" x14ac:dyDescent="0.2">
      <c r="I199" s="357"/>
      <c r="J199" s="357"/>
      <c r="K199" s="640"/>
      <c r="L199" s="624"/>
      <c r="M199" s="624"/>
      <c r="N199" s="636"/>
      <c r="O199" s="637"/>
      <c r="P199" s="637"/>
      <c r="Q199" s="641"/>
      <c r="R199" s="354"/>
      <c r="S199" s="355"/>
      <c r="U199" s="154"/>
      <c r="V199" s="154"/>
    </row>
    <row r="200" spans="9:22" ht="12.75" x14ac:dyDescent="0.2">
      <c r="I200" s="357"/>
      <c r="J200" s="357"/>
      <c r="K200" s="640"/>
      <c r="L200" s="624"/>
      <c r="M200" s="624"/>
      <c r="N200" s="636"/>
      <c r="O200" s="637"/>
      <c r="P200" s="637"/>
      <c r="Q200" s="641"/>
      <c r="R200" s="354"/>
      <c r="S200" s="355"/>
      <c r="U200" s="154"/>
      <c r="V200" s="154"/>
    </row>
    <row r="201" spans="9:22" ht="12.75" x14ac:dyDescent="0.2">
      <c r="I201" s="357"/>
      <c r="J201" s="357"/>
      <c r="K201" s="640"/>
      <c r="L201" s="624"/>
      <c r="M201" s="624"/>
      <c r="N201" s="636"/>
      <c r="O201" s="637"/>
      <c r="P201" s="637"/>
      <c r="Q201" s="641"/>
      <c r="R201" s="354"/>
      <c r="S201" s="355"/>
      <c r="U201" s="154"/>
      <c r="V201" s="154"/>
    </row>
    <row r="202" spans="9:22" ht="12.75" x14ac:dyDescent="0.2">
      <c r="I202" s="357"/>
      <c r="J202" s="357"/>
      <c r="K202" s="640"/>
      <c r="L202" s="624"/>
      <c r="M202" s="624"/>
      <c r="N202" s="636"/>
      <c r="O202" s="637"/>
      <c r="P202" s="637"/>
      <c r="Q202" s="641"/>
      <c r="R202" s="354"/>
      <c r="S202" s="355"/>
      <c r="U202" s="154"/>
      <c r="V202" s="154"/>
    </row>
    <row r="203" spans="9:22" ht="12.75" x14ac:dyDescent="0.2">
      <c r="I203" s="357"/>
      <c r="J203" s="357"/>
      <c r="K203" s="640"/>
      <c r="L203" s="624"/>
      <c r="M203" s="624"/>
      <c r="N203" s="636"/>
      <c r="O203" s="637"/>
      <c r="P203" s="637"/>
      <c r="Q203" s="641"/>
      <c r="R203" s="354"/>
      <c r="S203" s="355"/>
      <c r="U203" s="154"/>
      <c r="V203" s="154"/>
    </row>
    <row r="204" spans="9:22" ht="12.75" x14ac:dyDescent="0.2">
      <c r="I204" s="357"/>
      <c r="J204" s="357"/>
      <c r="K204" s="640"/>
      <c r="L204" s="624"/>
      <c r="M204" s="624"/>
      <c r="N204" s="636"/>
      <c r="O204" s="637"/>
      <c r="P204" s="637"/>
      <c r="Q204" s="641"/>
      <c r="R204" s="354"/>
      <c r="S204" s="355"/>
      <c r="U204" s="154"/>
      <c r="V204" s="154"/>
    </row>
    <row r="205" spans="9:22" ht="12.75" x14ac:dyDescent="0.2">
      <c r="I205" s="357"/>
      <c r="J205" s="357"/>
      <c r="K205" s="640"/>
      <c r="L205" s="624"/>
      <c r="M205" s="624"/>
      <c r="N205" s="636"/>
      <c r="O205" s="637"/>
      <c r="P205" s="637"/>
      <c r="Q205" s="641"/>
      <c r="R205" s="354"/>
      <c r="S205" s="355"/>
      <c r="U205" s="154"/>
      <c r="V205" s="154"/>
    </row>
    <row r="206" spans="9:22" ht="12.75" x14ac:dyDescent="0.2">
      <c r="I206" s="357"/>
      <c r="J206" s="357"/>
      <c r="K206" s="640"/>
      <c r="L206" s="624"/>
      <c r="M206" s="624"/>
      <c r="N206" s="636"/>
      <c r="O206" s="637"/>
      <c r="P206" s="637"/>
      <c r="Q206" s="641"/>
      <c r="R206" s="354"/>
      <c r="S206" s="355"/>
      <c r="U206" s="154"/>
      <c r="V206" s="154"/>
    </row>
    <row r="207" spans="9:22" ht="12.75" x14ac:dyDescent="0.2">
      <c r="I207" s="357"/>
      <c r="J207" s="357"/>
      <c r="K207" s="640"/>
      <c r="L207" s="624"/>
      <c r="M207" s="624"/>
      <c r="N207" s="636"/>
      <c r="O207" s="637"/>
      <c r="P207" s="637"/>
      <c r="Q207" s="641"/>
      <c r="R207" s="354"/>
      <c r="S207" s="355"/>
      <c r="U207" s="154"/>
      <c r="V207" s="154"/>
    </row>
    <row r="208" spans="9:22" ht="12.75" x14ac:dyDescent="0.2">
      <c r="I208" s="357"/>
      <c r="J208" s="357"/>
      <c r="K208" s="640"/>
      <c r="L208" s="624"/>
      <c r="M208" s="624"/>
      <c r="N208" s="636"/>
      <c r="O208" s="637"/>
      <c r="P208" s="637"/>
      <c r="Q208" s="641"/>
      <c r="R208" s="354"/>
      <c r="S208" s="355"/>
      <c r="U208" s="154"/>
      <c r="V208" s="154"/>
    </row>
    <row r="209" spans="9:22" ht="12.75" x14ac:dyDescent="0.2">
      <c r="I209" s="357"/>
      <c r="J209" s="357"/>
      <c r="K209" s="640"/>
      <c r="L209" s="624"/>
      <c r="M209" s="624"/>
      <c r="N209" s="636"/>
      <c r="O209" s="637"/>
      <c r="P209" s="637"/>
      <c r="Q209" s="641"/>
      <c r="R209" s="354"/>
      <c r="S209" s="355"/>
      <c r="U209" s="154"/>
      <c r="V209" s="154"/>
    </row>
    <row r="210" spans="9:22" ht="12.75" x14ac:dyDescent="0.2">
      <c r="I210" s="357"/>
      <c r="J210" s="357"/>
      <c r="K210" s="640"/>
      <c r="L210" s="624"/>
      <c r="M210" s="624"/>
      <c r="N210" s="636"/>
      <c r="O210" s="637"/>
      <c r="P210" s="637"/>
      <c r="Q210" s="641"/>
      <c r="R210" s="354"/>
      <c r="S210" s="355"/>
      <c r="U210" s="154"/>
      <c r="V210" s="154"/>
    </row>
    <row r="211" spans="9:22" ht="12.75" x14ac:dyDescent="0.2">
      <c r="I211" s="357"/>
      <c r="J211" s="357"/>
      <c r="K211" s="640"/>
      <c r="L211" s="624"/>
      <c r="M211" s="624"/>
      <c r="N211" s="636"/>
      <c r="O211" s="637"/>
      <c r="P211" s="637"/>
      <c r="Q211" s="641"/>
      <c r="R211" s="354"/>
      <c r="S211" s="355"/>
      <c r="U211" s="154"/>
      <c r="V211" s="154"/>
    </row>
    <row r="212" spans="9:22" ht="12.75" x14ac:dyDescent="0.2">
      <c r="I212" s="357"/>
      <c r="J212" s="357"/>
      <c r="K212" s="640"/>
      <c r="L212" s="624"/>
      <c r="M212" s="624"/>
      <c r="N212" s="636"/>
      <c r="O212" s="637"/>
      <c r="P212" s="637"/>
      <c r="Q212" s="641"/>
      <c r="R212" s="354"/>
      <c r="S212" s="355"/>
      <c r="U212" s="154"/>
      <c r="V212" s="154"/>
    </row>
    <row r="213" spans="9:22" ht="12.75" x14ac:dyDescent="0.2">
      <c r="I213" s="357"/>
      <c r="J213" s="357"/>
      <c r="K213" s="640"/>
      <c r="L213" s="624"/>
      <c r="M213" s="624"/>
      <c r="N213" s="636"/>
      <c r="O213" s="637"/>
      <c r="P213" s="637"/>
      <c r="Q213" s="641"/>
      <c r="R213" s="354"/>
      <c r="S213" s="355"/>
      <c r="U213" s="154"/>
      <c r="V213" s="154"/>
    </row>
    <row r="214" spans="9:22" ht="12.75" x14ac:dyDescent="0.2">
      <c r="I214" s="357"/>
      <c r="J214" s="357"/>
      <c r="K214" s="640"/>
      <c r="L214" s="624"/>
      <c r="M214" s="624"/>
      <c r="N214" s="636"/>
      <c r="O214" s="637"/>
      <c r="P214" s="637"/>
      <c r="Q214" s="641"/>
      <c r="R214" s="354"/>
      <c r="S214" s="355"/>
      <c r="U214" s="154"/>
      <c r="V214" s="154"/>
    </row>
    <row r="215" spans="9:22" ht="12.75" x14ac:dyDescent="0.2">
      <c r="I215" s="357"/>
      <c r="J215" s="357"/>
      <c r="K215" s="640"/>
      <c r="L215" s="624"/>
      <c r="M215" s="624"/>
      <c r="N215" s="636"/>
      <c r="O215" s="637"/>
      <c r="P215" s="637"/>
      <c r="Q215" s="641"/>
      <c r="R215" s="354"/>
      <c r="S215" s="355"/>
      <c r="U215" s="154"/>
      <c r="V215" s="154"/>
    </row>
    <row r="216" spans="9:22" ht="12.75" x14ac:dyDescent="0.2">
      <c r="I216" s="357"/>
      <c r="J216" s="357"/>
      <c r="K216" s="640"/>
      <c r="L216" s="624"/>
      <c r="M216" s="624"/>
      <c r="N216" s="636"/>
      <c r="O216" s="637"/>
      <c r="P216" s="637"/>
      <c r="Q216" s="641"/>
      <c r="R216" s="354"/>
      <c r="S216" s="355"/>
      <c r="U216" s="154"/>
      <c r="V216" s="154"/>
    </row>
    <row r="217" spans="9:22" ht="12.75" x14ac:dyDescent="0.2">
      <c r="I217" s="357"/>
      <c r="J217" s="357"/>
      <c r="K217" s="640"/>
      <c r="L217" s="624"/>
      <c r="M217" s="624"/>
      <c r="N217" s="636"/>
      <c r="O217" s="637"/>
      <c r="P217" s="637"/>
      <c r="Q217" s="641"/>
      <c r="R217" s="354"/>
      <c r="S217" s="355"/>
      <c r="U217" s="154"/>
      <c r="V217" s="154"/>
    </row>
    <row r="218" spans="9:22" ht="12.75" x14ac:dyDescent="0.2">
      <c r="I218" s="357"/>
      <c r="J218" s="357"/>
      <c r="K218" s="640"/>
      <c r="L218" s="624"/>
      <c r="M218" s="624"/>
      <c r="N218" s="636"/>
      <c r="O218" s="637"/>
      <c r="P218" s="637"/>
      <c r="Q218" s="641"/>
      <c r="R218" s="354"/>
      <c r="S218" s="355"/>
      <c r="U218" s="154"/>
      <c r="V218" s="154"/>
    </row>
    <row r="219" spans="9:22" ht="12.75" x14ac:dyDescent="0.2">
      <c r="I219" s="357"/>
      <c r="J219" s="357"/>
      <c r="K219" s="640"/>
      <c r="L219" s="624"/>
      <c r="M219" s="624"/>
      <c r="N219" s="636"/>
      <c r="O219" s="637"/>
      <c r="P219" s="637"/>
      <c r="Q219" s="641"/>
      <c r="R219" s="354"/>
      <c r="S219" s="355"/>
      <c r="U219" s="154"/>
      <c r="V219" s="154"/>
    </row>
    <row r="220" spans="9:22" ht="12.75" x14ac:dyDescent="0.2">
      <c r="I220" s="357"/>
      <c r="J220" s="357"/>
      <c r="K220" s="640"/>
      <c r="L220" s="624"/>
      <c r="M220" s="624"/>
      <c r="N220" s="636"/>
      <c r="O220" s="637"/>
      <c r="P220" s="637"/>
      <c r="Q220" s="641"/>
      <c r="R220" s="354"/>
      <c r="S220" s="355"/>
      <c r="U220" s="154"/>
      <c r="V220" s="154"/>
    </row>
    <row r="221" spans="9:22" ht="12.75" x14ac:dyDescent="0.2">
      <c r="I221" s="357"/>
      <c r="J221" s="357"/>
      <c r="K221" s="640"/>
      <c r="L221" s="624"/>
      <c r="M221" s="624"/>
      <c r="N221" s="636"/>
      <c r="O221" s="637"/>
      <c r="P221" s="637"/>
      <c r="Q221" s="641"/>
      <c r="R221" s="354"/>
      <c r="S221" s="355"/>
      <c r="U221" s="154"/>
      <c r="V221" s="154"/>
    </row>
    <row r="222" spans="9:22" ht="12.75" x14ac:dyDescent="0.2">
      <c r="I222" s="357"/>
      <c r="J222" s="357"/>
      <c r="K222" s="640"/>
      <c r="L222" s="624"/>
      <c r="M222" s="624"/>
      <c r="N222" s="636"/>
      <c r="O222" s="637"/>
      <c r="P222" s="637"/>
      <c r="Q222" s="641"/>
      <c r="R222" s="354"/>
      <c r="S222" s="355"/>
      <c r="U222" s="154"/>
      <c r="V222" s="154"/>
    </row>
    <row r="223" spans="9:22" ht="12.75" x14ac:dyDescent="0.2">
      <c r="I223" s="357"/>
      <c r="J223" s="357"/>
      <c r="K223" s="640"/>
      <c r="L223" s="624"/>
      <c r="M223" s="624"/>
      <c r="N223" s="636"/>
      <c r="O223" s="637"/>
      <c r="P223" s="637"/>
      <c r="Q223" s="641"/>
      <c r="R223" s="354"/>
      <c r="S223" s="355"/>
      <c r="U223" s="154"/>
      <c r="V223" s="154"/>
    </row>
    <row r="224" spans="9:22" ht="12.75" x14ac:dyDescent="0.2">
      <c r="I224" s="357"/>
      <c r="J224" s="357"/>
      <c r="K224" s="640"/>
      <c r="L224" s="624"/>
      <c r="M224" s="624"/>
      <c r="N224" s="636"/>
      <c r="O224" s="637"/>
      <c r="P224" s="637"/>
      <c r="Q224" s="641"/>
      <c r="R224" s="354"/>
      <c r="S224" s="355"/>
      <c r="U224" s="154"/>
      <c r="V224" s="154"/>
    </row>
    <row r="225" spans="9:22" ht="12.75" x14ac:dyDescent="0.2">
      <c r="I225" s="357"/>
      <c r="J225" s="357"/>
      <c r="K225" s="640"/>
      <c r="L225" s="624"/>
      <c r="M225" s="624"/>
      <c r="N225" s="636"/>
      <c r="O225" s="637"/>
      <c r="P225" s="637"/>
      <c r="Q225" s="641"/>
      <c r="R225" s="354"/>
      <c r="S225" s="355"/>
      <c r="U225" s="154"/>
      <c r="V225" s="154"/>
    </row>
    <row r="226" spans="9:22" ht="12.75" x14ac:dyDescent="0.2">
      <c r="I226" s="357"/>
      <c r="J226" s="357"/>
      <c r="K226" s="640"/>
      <c r="L226" s="624"/>
      <c r="M226" s="624"/>
      <c r="N226" s="636"/>
      <c r="O226" s="637"/>
      <c r="P226" s="637"/>
      <c r="Q226" s="641"/>
      <c r="R226" s="354"/>
      <c r="S226" s="355"/>
      <c r="U226" s="154"/>
      <c r="V226" s="154"/>
    </row>
    <row r="227" spans="9:22" ht="12.75" x14ac:dyDescent="0.2">
      <c r="I227" s="357"/>
      <c r="J227" s="357"/>
      <c r="K227" s="640"/>
      <c r="L227" s="624"/>
      <c r="M227" s="624"/>
      <c r="N227" s="636"/>
      <c r="O227" s="637"/>
      <c r="P227" s="637"/>
      <c r="Q227" s="641"/>
      <c r="R227" s="354"/>
      <c r="S227" s="355"/>
      <c r="U227" s="154"/>
      <c r="V227" s="154"/>
    </row>
    <row r="228" spans="9:22" ht="12.75" x14ac:dyDescent="0.2">
      <c r="I228" s="357"/>
      <c r="J228" s="357"/>
      <c r="K228" s="640"/>
      <c r="L228" s="624"/>
      <c r="M228" s="624"/>
      <c r="N228" s="636"/>
      <c r="O228" s="637"/>
      <c r="P228" s="637"/>
      <c r="Q228" s="641"/>
      <c r="R228" s="354"/>
      <c r="S228" s="355"/>
      <c r="U228" s="154"/>
      <c r="V228" s="154"/>
    </row>
    <row r="229" spans="9:22" ht="12.75" x14ac:dyDescent="0.2">
      <c r="I229" s="357"/>
      <c r="J229" s="357"/>
      <c r="K229" s="640"/>
      <c r="L229" s="624"/>
      <c r="M229" s="624"/>
      <c r="N229" s="636"/>
      <c r="O229" s="637"/>
      <c r="P229" s="637"/>
      <c r="Q229" s="641"/>
      <c r="R229" s="354"/>
      <c r="S229" s="355"/>
      <c r="U229" s="154"/>
      <c r="V229" s="154"/>
    </row>
    <row r="230" spans="9:22" ht="12.75" x14ac:dyDescent="0.2">
      <c r="I230" s="357"/>
      <c r="J230" s="357"/>
      <c r="K230" s="640"/>
      <c r="L230" s="624"/>
      <c r="M230" s="624"/>
      <c r="N230" s="636"/>
      <c r="O230" s="637"/>
      <c r="P230" s="637"/>
      <c r="Q230" s="641"/>
      <c r="R230" s="354"/>
      <c r="S230" s="355"/>
      <c r="U230" s="154"/>
      <c r="V230" s="154"/>
    </row>
    <row r="231" spans="9:22" ht="12.75" x14ac:dyDescent="0.2">
      <c r="I231" s="357"/>
      <c r="J231" s="357"/>
      <c r="K231" s="640"/>
      <c r="L231" s="624"/>
      <c r="M231" s="624"/>
      <c r="N231" s="636"/>
      <c r="O231" s="637"/>
      <c r="P231" s="637"/>
      <c r="Q231" s="641"/>
      <c r="R231" s="354"/>
      <c r="S231" s="355"/>
      <c r="U231" s="154"/>
      <c r="V231" s="154"/>
    </row>
    <row r="232" spans="9:22" ht="12.75" x14ac:dyDescent="0.2">
      <c r="I232" s="357"/>
      <c r="J232" s="357"/>
      <c r="K232" s="640"/>
      <c r="L232" s="624"/>
      <c r="M232" s="624"/>
      <c r="N232" s="636"/>
      <c r="O232" s="637"/>
      <c r="P232" s="637"/>
      <c r="Q232" s="641"/>
      <c r="R232" s="354"/>
      <c r="S232" s="355"/>
      <c r="U232" s="154"/>
      <c r="V232" s="154"/>
    </row>
    <row r="233" spans="9:22" ht="12.75" x14ac:dyDescent="0.2">
      <c r="I233" s="357"/>
      <c r="J233" s="357"/>
      <c r="K233" s="640"/>
      <c r="L233" s="624"/>
      <c r="M233" s="624"/>
      <c r="N233" s="636"/>
      <c r="O233" s="637"/>
      <c r="P233" s="637"/>
      <c r="Q233" s="641"/>
      <c r="R233" s="354"/>
      <c r="S233" s="355"/>
      <c r="U233" s="154"/>
      <c r="V233" s="154"/>
    </row>
    <row r="234" spans="9:22" ht="12.75" x14ac:dyDescent="0.2">
      <c r="I234" s="357"/>
      <c r="J234" s="357"/>
      <c r="K234" s="640"/>
      <c r="L234" s="624"/>
      <c r="M234" s="624"/>
      <c r="N234" s="636"/>
      <c r="O234" s="637"/>
      <c r="P234" s="637"/>
      <c r="Q234" s="641"/>
      <c r="R234" s="354"/>
      <c r="S234" s="355"/>
      <c r="U234" s="154"/>
      <c r="V234" s="154"/>
    </row>
    <row r="235" spans="9:22" ht="12.75" x14ac:dyDescent="0.2">
      <c r="I235" s="357"/>
      <c r="J235" s="357"/>
      <c r="K235" s="640"/>
      <c r="L235" s="624"/>
      <c r="M235" s="624"/>
      <c r="N235" s="636"/>
      <c r="O235" s="637"/>
      <c r="P235" s="637"/>
      <c r="Q235" s="641"/>
      <c r="R235" s="354"/>
      <c r="S235" s="355"/>
      <c r="U235" s="154"/>
      <c r="V235" s="154"/>
    </row>
    <row r="236" spans="9:22" ht="12.75" x14ac:dyDescent="0.2">
      <c r="I236" s="357"/>
      <c r="J236" s="357"/>
      <c r="K236" s="640"/>
      <c r="L236" s="624"/>
      <c r="M236" s="624"/>
      <c r="N236" s="636"/>
      <c r="O236" s="637"/>
      <c r="P236" s="637"/>
      <c r="Q236" s="641"/>
      <c r="R236" s="354"/>
      <c r="S236" s="355"/>
      <c r="U236" s="154"/>
      <c r="V236" s="154"/>
    </row>
    <row r="237" spans="9:22" ht="12.75" x14ac:dyDescent="0.2">
      <c r="I237" s="357"/>
      <c r="J237" s="357"/>
      <c r="K237" s="640"/>
      <c r="L237" s="624"/>
      <c r="M237" s="624"/>
      <c r="N237" s="636"/>
      <c r="O237" s="637"/>
      <c r="P237" s="637"/>
      <c r="Q237" s="641"/>
      <c r="R237" s="354"/>
      <c r="S237" s="355"/>
      <c r="U237" s="154"/>
      <c r="V237" s="154"/>
    </row>
    <row r="238" spans="9:22" ht="12.75" x14ac:dyDescent="0.2">
      <c r="I238" s="357"/>
      <c r="J238" s="357"/>
      <c r="K238" s="640"/>
      <c r="L238" s="624"/>
      <c r="M238" s="624"/>
      <c r="N238" s="636"/>
      <c r="O238" s="637"/>
      <c r="P238" s="637"/>
      <c r="Q238" s="641"/>
      <c r="R238" s="354"/>
      <c r="S238" s="355"/>
      <c r="U238" s="154"/>
      <c r="V238" s="154"/>
    </row>
    <row r="239" spans="9:22" ht="12.75" x14ac:dyDescent="0.2">
      <c r="I239" s="357"/>
      <c r="J239" s="357"/>
      <c r="K239" s="640"/>
      <c r="L239" s="624"/>
      <c r="M239" s="624"/>
      <c r="N239" s="636"/>
      <c r="O239" s="637"/>
      <c r="P239" s="637"/>
      <c r="Q239" s="641"/>
      <c r="R239" s="354"/>
      <c r="S239" s="355"/>
      <c r="U239" s="154"/>
      <c r="V239" s="154"/>
    </row>
    <row r="240" spans="9:22" ht="12.75" x14ac:dyDescent="0.2">
      <c r="I240" s="357"/>
      <c r="J240" s="357"/>
      <c r="K240" s="640"/>
      <c r="L240" s="624"/>
      <c r="M240" s="624"/>
      <c r="N240" s="636"/>
      <c r="O240" s="637"/>
      <c r="P240" s="637"/>
      <c r="Q240" s="641"/>
      <c r="R240" s="354"/>
      <c r="S240" s="355"/>
      <c r="U240" s="154"/>
      <c r="V240" s="154"/>
    </row>
    <row r="241" spans="9:22" ht="12.75" x14ac:dyDescent="0.2">
      <c r="I241" s="357"/>
      <c r="J241" s="357"/>
      <c r="K241" s="640"/>
      <c r="L241" s="624"/>
      <c r="M241" s="624"/>
      <c r="N241" s="636"/>
      <c r="O241" s="637"/>
      <c r="P241" s="637"/>
      <c r="Q241" s="641"/>
      <c r="R241" s="354"/>
      <c r="S241" s="355"/>
      <c r="U241" s="154"/>
      <c r="V241" s="154"/>
    </row>
    <row r="242" spans="9:22" ht="12.75" x14ac:dyDescent="0.2">
      <c r="I242" s="357"/>
      <c r="J242" s="357"/>
      <c r="K242" s="640"/>
      <c r="L242" s="624"/>
      <c r="M242" s="624"/>
      <c r="N242" s="636"/>
      <c r="O242" s="637"/>
      <c r="P242" s="637"/>
      <c r="Q242" s="641"/>
      <c r="R242" s="354"/>
      <c r="S242" s="355"/>
      <c r="U242" s="154"/>
      <c r="V242" s="154"/>
    </row>
    <row r="243" spans="9:22" ht="12.75" x14ac:dyDescent="0.2">
      <c r="I243" s="357"/>
      <c r="J243" s="357"/>
      <c r="K243" s="640"/>
      <c r="L243" s="624"/>
      <c r="M243" s="624"/>
      <c r="N243" s="636"/>
      <c r="O243" s="637"/>
      <c r="P243" s="637"/>
      <c r="Q243" s="641"/>
      <c r="R243" s="354"/>
      <c r="S243" s="355"/>
      <c r="U243" s="154"/>
      <c r="V243" s="154"/>
    </row>
    <row r="244" spans="9:22" ht="12.75" x14ac:dyDescent="0.2">
      <c r="I244" s="357"/>
      <c r="J244" s="357"/>
      <c r="K244" s="357"/>
      <c r="Q244" s="354"/>
      <c r="R244" s="354"/>
      <c r="S244" s="355"/>
      <c r="U244" s="154"/>
      <c r="V244" s="154"/>
    </row>
    <row r="245" spans="9:22" ht="12.75" x14ac:dyDescent="0.2">
      <c r="I245" s="357"/>
      <c r="J245" s="357"/>
      <c r="K245" s="357"/>
      <c r="Q245" s="354"/>
      <c r="R245" s="354"/>
      <c r="S245" s="355"/>
      <c r="U245" s="154"/>
      <c r="V245" s="154"/>
    </row>
    <row r="246" spans="9:22" ht="12.75" x14ac:dyDescent="0.2">
      <c r="I246" s="357"/>
      <c r="J246" s="357"/>
      <c r="K246" s="357"/>
      <c r="Q246" s="354"/>
      <c r="R246" s="354"/>
      <c r="S246" s="355"/>
      <c r="U246" s="154"/>
      <c r="V246" s="154"/>
    </row>
    <row r="247" spans="9:22" ht="12.75" x14ac:dyDescent="0.2">
      <c r="I247" s="357"/>
      <c r="J247" s="357"/>
      <c r="K247" s="357"/>
      <c r="Q247" s="354"/>
      <c r="R247" s="354"/>
      <c r="S247" s="355"/>
      <c r="U247" s="154"/>
      <c r="V247" s="154"/>
    </row>
    <row r="248" spans="9:22" ht="12.75" x14ac:dyDescent="0.2">
      <c r="I248" s="357"/>
      <c r="J248" s="357"/>
      <c r="K248" s="357"/>
      <c r="Q248" s="354"/>
      <c r="R248" s="354"/>
      <c r="S248" s="355"/>
      <c r="U248" s="154"/>
      <c r="V248" s="154"/>
    </row>
    <row r="249" spans="9:22" ht="12.75" x14ac:dyDescent="0.2">
      <c r="I249" s="357"/>
      <c r="J249" s="357"/>
      <c r="K249" s="357"/>
      <c r="Q249" s="354"/>
      <c r="R249" s="354"/>
      <c r="S249" s="355"/>
      <c r="U249" s="154"/>
      <c r="V249" s="154"/>
    </row>
    <row r="250" spans="9:22" ht="12.75" x14ac:dyDescent="0.2">
      <c r="I250" s="357"/>
      <c r="J250" s="357"/>
      <c r="K250" s="357"/>
      <c r="Q250" s="354"/>
      <c r="R250" s="354"/>
      <c r="S250" s="355"/>
      <c r="U250" s="154"/>
      <c r="V250" s="154"/>
    </row>
    <row r="251" spans="9:22" ht="12.75" x14ac:dyDescent="0.2">
      <c r="I251" s="357"/>
      <c r="J251" s="357"/>
      <c r="K251" s="357"/>
      <c r="Q251" s="354"/>
      <c r="R251" s="354"/>
      <c r="S251" s="355"/>
      <c r="U251" s="154"/>
      <c r="V251" s="154"/>
    </row>
    <row r="252" spans="9:22" ht="12.75" x14ac:dyDescent="0.2">
      <c r="I252" s="357"/>
      <c r="J252" s="357"/>
      <c r="K252" s="357"/>
      <c r="Q252" s="354"/>
      <c r="R252" s="354"/>
      <c r="S252" s="355"/>
      <c r="U252" s="154"/>
      <c r="V252" s="154"/>
    </row>
    <row r="253" spans="9:22" ht="12.75" x14ac:dyDescent="0.2">
      <c r="I253" s="357"/>
      <c r="J253" s="357"/>
      <c r="K253" s="357"/>
      <c r="Q253" s="354"/>
      <c r="R253" s="354"/>
      <c r="S253" s="355"/>
      <c r="U253" s="154"/>
      <c r="V253" s="154"/>
    </row>
    <row r="254" spans="9:22" ht="12.75" x14ac:dyDescent="0.2">
      <c r="I254" s="357"/>
      <c r="J254" s="357"/>
      <c r="K254" s="357"/>
      <c r="Q254" s="354"/>
      <c r="R254" s="354"/>
      <c r="S254" s="355"/>
      <c r="U254" s="154"/>
      <c r="V254" s="154"/>
    </row>
    <row r="255" spans="9:22" ht="12.75" x14ac:dyDescent="0.2">
      <c r="I255" s="357"/>
      <c r="J255" s="357"/>
      <c r="K255" s="357"/>
      <c r="Q255" s="354"/>
      <c r="R255" s="354"/>
      <c r="S255" s="355"/>
      <c r="U255" s="154"/>
      <c r="V255" s="154"/>
    </row>
    <row r="256" spans="9:22" ht="12.75" x14ac:dyDescent="0.2">
      <c r="I256" s="357"/>
      <c r="J256" s="357"/>
      <c r="K256" s="357"/>
      <c r="Q256" s="354"/>
      <c r="R256" s="354"/>
      <c r="S256" s="355"/>
      <c r="U256" s="154"/>
      <c r="V256" s="154"/>
    </row>
    <row r="257" spans="9:22" ht="12.75" x14ac:dyDescent="0.2">
      <c r="I257" s="357"/>
      <c r="J257" s="357"/>
      <c r="K257" s="357"/>
      <c r="Q257" s="354"/>
      <c r="R257" s="354"/>
      <c r="S257" s="355"/>
      <c r="U257" s="154"/>
      <c r="V257" s="154"/>
    </row>
    <row r="258" spans="9:22" ht="12.75" x14ac:dyDescent="0.2">
      <c r="I258" s="357"/>
      <c r="J258" s="357"/>
      <c r="K258" s="357"/>
      <c r="Q258" s="354"/>
      <c r="R258" s="354"/>
      <c r="S258" s="355"/>
      <c r="U258" s="154"/>
      <c r="V258" s="154"/>
    </row>
    <row r="259" spans="9:22" ht="12.75" x14ac:dyDescent="0.2">
      <c r="I259" s="357"/>
      <c r="J259" s="357"/>
      <c r="K259" s="357"/>
      <c r="Q259" s="354"/>
      <c r="R259" s="354"/>
      <c r="S259" s="355"/>
      <c r="U259" s="154"/>
      <c r="V259" s="154"/>
    </row>
    <row r="260" spans="9:22" ht="12.75" x14ac:dyDescent="0.2">
      <c r="I260" s="357"/>
      <c r="J260" s="357"/>
      <c r="K260" s="357"/>
      <c r="Q260" s="354"/>
      <c r="R260" s="354"/>
      <c r="S260" s="355"/>
      <c r="U260" s="154"/>
      <c r="V260" s="154"/>
    </row>
    <row r="261" spans="9:22" ht="12.75" x14ac:dyDescent="0.2">
      <c r="I261" s="357"/>
      <c r="J261" s="357"/>
      <c r="K261" s="357"/>
      <c r="Q261" s="354"/>
      <c r="R261" s="354"/>
      <c r="S261" s="355"/>
      <c r="U261" s="154"/>
      <c r="V261" s="154"/>
    </row>
    <row r="262" spans="9:22" ht="12.75" x14ac:dyDescent="0.2">
      <c r="I262" s="357"/>
      <c r="J262" s="357"/>
      <c r="K262" s="357"/>
      <c r="Q262" s="354"/>
      <c r="R262" s="354"/>
      <c r="S262" s="355"/>
      <c r="U262" s="154"/>
      <c r="V262" s="154"/>
    </row>
    <row r="263" spans="9:22" ht="12.75" x14ac:dyDescent="0.2">
      <c r="I263" s="357"/>
      <c r="J263" s="357"/>
      <c r="K263" s="357"/>
      <c r="Q263" s="354"/>
      <c r="R263" s="354"/>
      <c r="S263" s="355"/>
      <c r="U263" s="154"/>
      <c r="V263" s="154"/>
    </row>
    <row r="264" spans="9:22" ht="12.75" x14ac:dyDescent="0.2">
      <c r="I264" s="357"/>
      <c r="J264" s="357"/>
      <c r="K264" s="357"/>
      <c r="Q264" s="354"/>
      <c r="R264" s="354"/>
      <c r="S264" s="355"/>
      <c r="U264" s="154"/>
      <c r="V264" s="154"/>
    </row>
    <row r="265" spans="9:22" ht="12.75" x14ac:dyDescent="0.2">
      <c r="I265" s="357"/>
      <c r="J265" s="357"/>
      <c r="K265" s="357"/>
      <c r="Q265" s="354"/>
      <c r="R265" s="354"/>
      <c r="S265" s="355"/>
      <c r="U265" s="154"/>
      <c r="V265" s="154"/>
    </row>
    <row r="266" spans="9:22" ht="12.75" x14ac:dyDescent="0.2">
      <c r="I266" s="357"/>
      <c r="J266" s="357"/>
      <c r="K266" s="357"/>
      <c r="Q266" s="354"/>
      <c r="R266" s="354"/>
      <c r="S266" s="355"/>
      <c r="U266" s="154"/>
      <c r="V266" s="154"/>
    </row>
    <row r="267" spans="9:22" ht="12.75" x14ac:dyDescent="0.2">
      <c r="I267" s="357"/>
      <c r="J267" s="357"/>
      <c r="K267" s="357"/>
      <c r="Q267" s="354"/>
      <c r="R267" s="354"/>
      <c r="S267" s="355"/>
      <c r="U267" s="154"/>
      <c r="V267" s="154"/>
    </row>
    <row r="268" spans="9:22" ht="12.75" x14ac:dyDescent="0.2">
      <c r="I268" s="357"/>
      <c r="J268" s="357"/>
      <c r="K268" s="357"/>
      <c r="Q268" s="354"/>
      <c r="R268" s="354"/>
      <c r="S268" s="355"/>
      <c r="U268" s="154"/>
      <c r="V268" s="154"/>
    </row>
    <row r="269" spans="9:22" ht="12.75" x14ac:dyDescent="0.2">
      <c r="I269" s="357"/>
      <c r="J269" s="357"/>
      <c r="K269" s="357"/>
      <c r="Q269" s="354"/>
      <c r="R269" s="354"/>
      <c r="S269" s="355"/>
      <c r="U269" s="154"/>
      <c r="V269" s="154"/>
    </row>
    <row r="270" spans="9:22" ht="12.75" x14ac:dyDescent="0.2">
      <c r="I270" s="357"/>
      <c r="J270" s="357"/>
      <c r="K270" s="357"/>
      <c r="Q270" s="354"/>
      <c r="R270" s="354"/>
      <c r="S270" s="355"/>
      <c r="U270" s="154"/>
      <c r="V270" s="154"/>
    </row>
    <row r="271" spans="9:22" ht="12.75" x14ac:dyDescent="0.2">
      <c r="I271" s="357"/>
      <c r="J271" s="357"/>
      <c r="K271" s="357"/>
      <c r="Q271" s="354"/>
      <c r="R271" s="354"/>
      <c r="S271" s="355"/>
      <c r="U271" s="154"/>
      <c r="V271" s="154"/>
    </row>
    <row r="272" spans="9:22" ht="12.75" x14ac:dyDescent="0.2">
      <c r="I272" s="357"/>
      <c r="J272" s="357"/>
      <c r="K272" s="357"/>
      <c r="Q272" s="354"/>
      <c r="R272" s="354"/>
      <c r="S272" s="355"/>
      <c r="U272" s="154"/>
      <c r="V272" s="154"/>
    </row>
    <row r="273" spans="9:22" ht="12.75" x14ac:dyDescent="0.2">
      <c r="I273" s="357"/>
      <c r="J273" s="357"/>
      <c r="K273" s="357"/>
      <c r="Q273" s="354"/>
      <c r="R273" s="354"/>
      <c r="S273" s="355"/>
      <c r="U273" s="154"/>
      <c r="V273" s="154"/>
    </row>
    <row r="274" spans="9:22" ht="12.75" x14ac:dyDescent="0.2">
      <c r="I274" s="357"/>
      <c r="J274" s="357"/>
      <c r="K274" s="357"/>
      <c r="Q274" s="354"/>
      <c r="R274" s="354"/>
      <c r="S274" s="355"/>
      <c r="U274" s="154"/>
      <c r="V274" s="154"/>
    </row>
    <row r="275" spans="9:22" ht="12.75" x14ac:dyDescent="0.2">
      <c r="I275" s="357"/>
      <c r="J275" s="357"/>
      <c r="K275" s="357"/>
      <c r="Q275" s="354"/>
      <c r="R275" s="354"/>
      <c r="S275" s="355"/>
      <c r="U275" s="154"/>
      <c r="V275" s="154"/>
    </row>
    <row r="276" spans="9:22" ht="12.75" x14ac:dyDescent="0.2">
      <c r="I276" s="357"/>
      <c r="J276" s="357"/>
      <c r="K276" s="357"/>
      <c r="Q276" s="354"/>
      <c r="R276" s="354"/>
      <c r="S276" s="355"/>
      <c r="U276" s="154"/>
      <c r="V276" s="154"/>
    </row>
    <row r="277" spans="9:22" ht="12.75" x14ac:dyDescent="0.2">
      <c r="I277" s="357"/>
      <c r="J277" s="357"/>
      <c r="K277" s="357"/>
      <c r="Q277" s="354"/>
      <c r="R277" s="354"/>
      <c r="S277" s="355"/>
      <c r="U277" s="154"/>
      <c r="V277" s="154"/>
    </row>
    <row r="278" spans="9:22" ht="12.75" x14ac:dyDescent="0.2">
      <c r="I278" s="357"/>
      <c r="J278" s="357"/>
      <c r="K278" s="357"/>
      <c r="Q278" s="354"/>
      <c r="R278" s="354"/>
      <c r="S278" s="355"/>
      <c r="U278" s="154"/>
      <c r="V278" s="154"/>
    </row>
    <row r="279" spans="9:22" ht="12.75" x14ac:dyDescent="0.2">
      <c r="I279" s="357"/>
      <c r="J279" s="357"/>
      <c r="K279" s="357"/>
      <c r="Q279" s="354"/>
      <c r="R279" s="354"/>
      <c r="S279" s="355"/>
      <c r="U279" s="154"/>
      <c r="V279" s="154"/>
    </row>
    <row r="280" spans="9:22" ht="12.75" x14ac:dyDescent="0.2">
      <c r="I280" s="357"/>
      <c r="J280" s="357"/>
      <c r="K280" s="357"/>
      <c r="Q280" s="354"/>
      <c r="R280" s="354"/>
      <c r="S280" s="355"/>
      <c r="U280" s="154"/>
      <c r="V280" s="154"/>
    </row>
    <row r="281" spans="9:22" ht="12.75" x14ac:dyDescent="0.2">
      <c r="I281" s="357"/>
      <c r="J281" s="357"/>
      <c r="K281" s="357"/>
      <c r="Q281" s="354"/>
      <c r="R281" s="354"/>
      <c r="S281" s="355"/>
      <c r="U281" s="154"/>
      <c r="V281" s="154"/>
    </row>
    <row r="282" spans="9:22" ht="12.75" x14ac:dyDescent="0.2">
      <c r="I282" s="357"/>
      <c r="J282" s="357"/>
      <c r="K282" s="357"/>
      <c r="Q282" s="354"/>
      <c r="R282" s="354"/>
      <c r="S282" s="355"/>
      <c r="U282" s="154"/>
      <c r="V282" s="154"/>
    </row>
    <row r="283" spans="9:22" ht="12.75" x14ac:dyDescent="0.2">
      <c r="I283" s="357"/>
      <c r="J283" s="357"/>
      <c r="K283" s="357"/>
      <c r="Q283" s="354"/>
      <c r="R283" s="354"/>
      <c r="S283" s="355"/>
      <c r="U283" s="154"/>
      <c r="V283" s="154"/>
    </row>
    <row r="284" spans="9:22" ht="12.75" x14ac:dyDescent="0.2">
      <c r="I284" s="357"/>
      <c r="J284" s="357"/>
      <c r="K284" s="357"/>
      <c r="Q284" s="354"/>
      <c r="R284" s="354"/>
      <c r="S284" s="355"/>
      <c r="U284" s="154"/>
      <c r="V284" s="154"/>
    </row>
    <row r="285" spans="9:22" ht="12.75" x14ac:dyDescent="0.2">
      <c r="I285" s="357"/>
      <c r="J285" s="357"/>
      <c r="K285" s="357"/>
      <c r="Q285" s="354"/>
      <c r="R285" s="354"/>
      <c r="S285" s="355"/>
      <c r="U285" s="154"/>
      <c r="V285" s="154"/>
    </row>
    <row r="286" spans="9:22" ht="12.75" x14ac:dyDescent="0.2">
      <c r="I286" s="357"/>
      <c r="J286" s="357"/>
      <c r="K286" s="357"/>
      <c r="Q286" s="354"/>
      <c r="R286" s="354"/>
      <c r="S286" s="355"/>
      <c r="U286" s="154"/>
      <c r="V286" s="154"/>
    </row>
    <row r="287" spans="9:22" ht="12.75" x14ac:dyDescent="0.2">
      <c r="I287" s="357"/>
      <c r="J287" s="357"/>
      <c r="K287" s="357"/>
      <c r="Q287" s="354"/>
      <c r="R287" s="354"/>
      <c r="S287" s="355"/>
      <c r="U287" s="154"/>
      <c r="V287" s="154"/>
    </row>
    <row r="288" spans="9:22" ht="12.75" x14ac:dyDescent="0.2">
      <c r="I288" s="357"/>
      <c r="J288" s="357"/>
      <c r="K288" s="357"/>
      <c r="Q288" s="354"/>
      <c r="R288" s="354"/>
      <c r="S288" s="355"/>
      <c r="U288" s="154"/>
      <c r="V288" s="154"/>
    </row>
    <row r="289" spans="9:22" ht="12.75" x14ac:dyDescent="0.2">
      <c r="I289" s="357"/>
      <c r="J289" s="357"/>
      <c r="K289" s="357"/>
      <c r="Q289" s="354"/>
      <c r="R289" s="354"/>
      <c r="S289" s="355"/>
      <c r="U289" s="154"/>
      <c r="V289" s="154"/>
    </row>
    <row r="290" spans="9:22" ht="12.75" x14ac:dyDescent="0.2">
      <c r="K290" s="357"/>
      <c r="Q290" s="354"/>
      <c r="R290" s="354"/>
      <c r="U290" s="154"/>
      <c r="V290" s="154"/>
    </row>
    <row r="291" spans="9:22" ht="12.75" x14ac:dyDescent="0.2">
      <c r="U291" s="154"/>
      <c r="V291" s="154"/>
    </row>
  </sheetData>
  <sheetProtection selectLockedCells="1"/>
  <protectedRanges>
    <protectedRange sqref="H178:H180" name="Range1_1"/>
  </protectedRanges>
  <mergeCells count="5">
    <mergeCell ref="C1:E1"/>
    <mergeCell ref="G178:H178"/>
    <mergeCell ref="G181:H181"/>
    <mergeCell ref="G180:H180"/>
    <mergeCell ref="G179:H179"/>
  </mergeCells>
  <phoneticPr fontId="0" type="noConversion"/>
  <dataValidations disablePrompts="1" xWindow="292" yWindow="108" count="1">
    <dataValidation type="list" showInputMessage="1" showErrorMessage="1" errorTitle="Festival Name Error" error="Please choose a Festival Name from the Dowp Down List_x000a_" promptTitle="Festival Name" prompt="If this is a Festival Weekend Please choose a Festival From the Drop Down List" sqref="F1:I1">
      <formula1>$B$153:$B$157</formula1>
    </dataValidation>
  </dataValidations>
  <printOptions horizontalCentered="1" verticalCentered="1" gridLines="1" gridLinesSet="0"/>
  <pageMargins left="0" right="0" top="0" bottom="0" header="0" footer="0.16"/>
  <pageSetup scale="45" orientation="portrait" horizont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5">
    <tabColor indexed="45"/>
    <pageSetUpPr fitToPage="1"/>
  </sheetPr>
  <dimension ref="A1:CZ290"/>
  <sheetViews>
    <sheetView topLeftCell="A156" workbookViewId="0">
      <selection activeCell="G31" sqref="G31"/>
    </sheetView>
  </sheetViews>
  <sheetFormatPr defaultColWidth="9.83203125" defaultRowHeight="11.25" x14ac:dyDescent="0.2"/>
  <cols>
    <col min="1" max="1" width="7.5" style="80" customWidth="1"/>
    <col min="2" max="2" width="39.1640625" style="80" customWidth="1"/>
    <col min="3" max="3" width="1" style="80" customWidth="1"/>
    <col min="4" max="4" width="8.6640625" style="170" customWidth="1"/>
    <col min="5" max="7" width="9.83203125" style="170" customWidth="1"/>
    <col min="8" max="8" width="12.83203125" style="358" customWidth="1"/>
    <col min="9" max="10" width="9.83203125" style="321" customWidth="1"/>
    <col min="11" max="11" width="15.5" style="321" customWidth="1"/>
    <col min="12" max="13" width="15.5" style="170" customWidth="1"/>
    <col min="14" max="14" width="15.5" style="321" customWidth="1"/>
    <col min="15" max="16" width="15.5" style="353" customWidth="1"/>
    <col min="17" max="17" width="15.5" style="286" customWidth="1"/>
    <col min="18" max="18" width="15.83203125" style="286" customWidth="1"/>
    <col min="19" max="19" width="15.83203125" style="80" customWidth="1"/>
    <col min="20" max="20" width="9.83203125" style="80"/>
    <col min="21" max="21" width="16.33203125" style="80" customWidth="1"/>
    <col min="22" max="28" width="9.83203125" style="80"/>
    <col min="29" max="29" width="9.83203125" style="80" customWidth="1"/>
    <col min="30" max="16384" width="9.83203125" style="80"/>
  </cols>
  <sheetData>
    <row r="1" spans="1:23" ht="18" customHeight="1" x14ac:dyDescent="0.25">
      <c r="A1" s="69" t="s">
        <v>18</v>
      </c>
      <c r="B1" s="70"/>
      <c r="C1" s="1101" t="s">
        <v>330</v>
      </c>
      <c r="D1" s="1101"/>
      <c r="E1" s="1101"/>
      <c r="F1" s="1106" t="s">
        <v>337</v>
      </c>
      <c r="G1" s="1106"/>
      <c r="H1" s="1106"/>
      <c r="I1" s="1106"/>
      <c r="J1" s="74"/>
      <c r="K1" s="74"/>
      <c r="L1" s="75"/>
      <c r="M1" s="72"/>
      <c r="N1" s="76"/>
      <c r="O1" s="77"/>
      <c r="P1" s="77"/>
      <c r="Q1" s="78"/>
      <c r="R1" s="78"/>
      <c r="S1" s="79"/>
      <c r="T1" s="79"/>
    </row>
    <row r="2" spans="1:23" ht="18" customHeight="1" x14ac:dyDescent="0.25">
      <c r="A2" s="69" t="s">
        <v>15</v>
      </c>
      <c r="B2" s="81">
        <f>'Festival Saturday'!B2+1</f>
        <v>43170</v>
      </c>
      <c r="C2" s="71"/>
      <c r="D2" s="72"/>
      <c r="E2" s="72"/>
      <c r="F2" s="82"/>
      <c r="G2" s="645" t="s">
        <v>51</v>
      </c>
      <c r="H2" s="84"/>
      <c r="I2" s="85"/>
      <c r="J2" s="85"/>
      <c r="K2" s="85"/>
      <c r="L2" s="86"/>
      <c r="M2" s="86"/>
      <c r="N2" s="85"/>
      <c r="O2" s="87"/>
      <c r="P2" s="87"/>
      <c r="Q2" s="78"/>
      <c r="R2" s="78"/>
      <c r="S2" s="79"/>
      <c r="T2" s="79"/>
    </row>
    <row r="3" spans="1:23" s="97" customFormat="1" ht="12" x14ac:dyDescent="0.2">
      <c r="A3" s="499"/>
      <c r="B3" s="464"/>
      <c r="C3" s="464"/>
      <c r="D3" s="465"/>
      <c r="E3" s="466" t="s">
        <v>21</v>
      </c>
      <c r="F3" s="467" t="s">
        <v>21</v>
      </c>
      <c r="G3" s="468" t="s">
        <v>21</v>
      </c>
      <c r="H3" s="467" t="s">
        <v>21</v>
      </c>
      <c r="I3" s="467" t="s">
        <v>21</v>
      </c>
      <c r="J3" s="467" t="s">
        <v>21</v>
      </c>
      <c r="K3" s="466" t="s">
        <v>21</v>
      </c>
      <c r="L3" s="467" t="s">
        <v>21</v>
      </c>
      <c r="M3" s="468" t="s">
        <v>21</v>
      </c>
      <c r="N3" s="467" t="s">
        <v>21</v>
      </c>
      <c r="O3" s="467" t="s">
        <v>21</v>
      </c>
      <c r="P3" s="467" t="s">
        <v>21</v>
      </c>
      <c r="Q3" s="469"/>
      <c r="R3" s="96"/>
      <c r="S3" s="96"/>
    </row>
    <row r="4" spans="1:23" s="97" customFormat="1" ht="12" x14ac:dyDescent="0.2">
      <c r="A4" s="500"/>
      <c r="B4" s="470" t="s">
        <v>25</v>
      </c>
      <c r="C4" s="471"/>
      <c r="D4" s="472"/>
      <c r="E4" s="473">
        <v>1</v>
      </c>
      <c r="F4" s="474">
        <v>2</v>
      </c>
      <c r="G4" s="474">
        <v>3</v>
      </c>
      <c r="H4" s="474">
        <v>4</v>
      </c>
      <c r="I4" s="474">
        <v>5</v>
      </c>
      <c r="J4" s="474">
        <v>6</v>
      </c>
      <c r="K4" s="473">
        <v>1</v>
      </c>
      <c r="L4" s="475">
        <v>2</v>
      </c>
      <c r="M4" s="104">
        <v>3</v>
      </c>
      <c r="N4" s="475">
        <v>4</v>
      </c>
      <c r="O4" s="475">
        <v>5</v>
      </c>
      <c r="P4" s="475">
        <v>6</v>
      </c>
      <c r="Q4" s="476" t="s">
        <v>2</v>
      </c>
      <c r="R4" s="96"/>
      <c r="S4" s="106"/>
      <c r="T4" s="107"/>
      <c r="U4" s="107"/>
      <c r="V4" s="107"/>
      <c r="W4" s="107"/>
    </row>
    <row r="5" spans="1:23" s="97" customFormat="1" ht="12" x14ac:dyDescent="0.2">
      <c r="A5" s="500"/>
      <c r="B5" s="470" t="s">
        <v>3</v>
      </c>
      <c r="C5" s="471"/>
      <c r="D5" s="472"/>
      <c r="E5" s="473" t="s">
        <v>4</v>
      </c>
      <c r="F5" s="474" t="s">
        <v>4</v>
      </c>
      <c r="G5" s="474" t="s">
        <v>4</v>
      </c>
      <c r="H5" s="474" t="s">
        <v>4</v>
      </c>
      <c r="I5" s="474" t="s">
        <v>4</v>
      </c>
      <c r="J5" s="474" t="s">
        <v>4</v>
      </c>
      <c r="K5" s="473" t="s">
        <v>5</v>
      </c>
      <c r="L5" s="475" t="s">
        <v>5</v>
      </c>
      <c r="M5" s="104" t="s">
        <v>5</v>
      </c>
      <c r="N5" s="475" t="s">
        <v>5</v>
      </c>
      <c r="O5" s="475" t="s">
        <v>5</v>
      </c>
      <c r="P5" s="475" t="s">
        <v>5</v>
      </c>
      <c r="Q5" s="476" t="s">
        <v>6</v>
      </c>
      <c r="R5" s="96"/>
      <c r="S5" s="106"/>
      <c r="T5" s="107"/>
      <c r="U5" s="107"/>
      <c r="V5" s="107"/>
      <c r="W5" s="107"/>
    </row>
    <row r="6" spans="1:23" s="97" customFormat="1" ht="12" hidden="1" x14ac:dyDescent="0.2">
      <c r="A6" s="500"/>
      <c r="B6" s="470"/>
      <c r="C6" s="471"/>
      <c r="D6" s="472"/>
      <c r="E6" s="473"/>
      <c r="F6" s="474"/>
      <c r="G6" s="474"/>
      <c r="H6" s="474"/>
      <c r="I6" s="474"/>
      <c r="J6" s="474"/>
      <c r="K6" s="473"/>
      <c r="L6" s="475"/>
      <c r="M6" s="104"/>
      <c r="N6" s="475"/>
      <c r="O6" s="475"/>
      <c r="P6" s="475"/>
      <c r="Q6" s="476"/>
      <c r="R6" s="96"/>
      <c r="S6" s="106"/>
      <c r="T6" s="107"/>
      <c r="U6" s="107"/>
      <c r="V6" s="107"/>
      <c r="W6" s="107"/>
    </row>
    <row r="7" spans="1:23" s="97" customFormat="1" ht="12" hidden="1" x14ac:dyDescent="0.2">
      <c r="A7" s="500"/>
      <c r="B7" s="470"/>
      <c r="C7" s="471"/>
      <c r="D7" s="472"/>
      <c r="E7" s="473"/>
      <c r="F7" s="474"/>
      <c r="G7" s="474"/>
      <c r="H7" s="474"/>
      <c r="I7" s="474"/>
      <c r="J7" s="474"/>
      <c r="K7" s="473"/>
      <c r="L7" s="475"/>
      <c r="M7" s="104"/>
      <c r="N7" s="475"/>
      <c r="O7" s="475"/>
      <c r="P7" s="475"/>
      <c r="Q7" s="476"/>
      <c r="R7" s="96"/>
      <c r="S7" s="106"/>
      <c r="T7" s="107"/>
      <c r="U7" s="107"/>
      <c r="V7" s="107"/>
      <c r="W7" s="107"/>
    </row>
    <row r="8" spans="1:23" s="97" customFormat="1" ht="12" hidden="1" x14ac:dyDescent="0.2">
      <c r="A8" s="500"/>
      <c r="B8" s="470"/>
      <c r="C8" s="471"/>
      <c r="D8" s="472"/>
      <c r="E8" s="473"/>
      <c r="F8" s="474"/>
      <c r="G8" s="474"/>
      <c r="H8" s="474"/>
      <c r="I8" s="474"/>
      <c r="J8" s="474"/>
      <c r="K8" s="473"/>
      <c r="L8" s="475"/>
      <c r="M8" s="104"/>
      <c r="N8" s="475"/>
      <c r="O8" s="475"/>
      <c r="P8" s="475"/>
      <c r="Q8" s="476"/>
      <c r="R8" s="96"/>
      <c r="S8" s="106"/>
      <c r="T8" s="107"/>
      <c r="U8" s="107"/>
      <c r="V8" s="107"/>
      <c r="W8" s="107"/>
    </row>
    <row r="9" spans="1:23" s="97" customFormat="1" ht="12" hidden="1" x14ac:dyDescent="0.2">
      <c r="A9" s="500"/>
      <c r="B9" s="470"/>
      <c r="C9" s="471"/>
      <c r="D9" s="472"/>
      <c r="E9" s="473"/>
      <c r="F9" s="474"/>
      <c r="G9" s="474"/>
      <c r="H9" s="474"/>
      <c r="I9" s="474"/>
      <c r="J9" s="474"/>
      <c r="K9" s="473"/>
      <c r="L9" s="475"/>
      <c r="M9" s="104"/>
      <c r="N9" s="475"/>
      <c r="O9" s="475"/>
      <c r="P9" s="475"/>
      <c r="Q9" s="476"/>
      <c r="R9" s="96"/>
      <c r="S9" s="106"/>
      <c r="T9" s="107"/>
      <c r="U9" s="107"/>
      <c r="V9" s="107"/>
      <c r="W9" s="107"/>
    </row>
    <row r="10" spans="1:23" s="97" customFormat="1" ht="12" hidden="1" x14ac:dyDescent="0.2">
      <c r="A10" s="500"/>
      <c r="B10" s="470"/>
      <c r="C10" s="471"/>
      <c r="D10" s="472"/>
      <c r="E10" s="473"/>
      <c r="F10" s="474"/>
      <c r="G10" s="474"/>
      <c r="H10" s="474"/>
      <c r="I10" s="474"/>
      <c r="J10" s="474"/>
      <c r="K10" s="473"/>
      <c r="L10" s="475"/>
      <c r="M10" s="104"/>
      <c r="N10" s="475"/>
      <c r="O10" s="475"/>
      <c r="P10" s="475"/>
      <c r="Q10" s="476"/>
      <c r="R10" s="96"/>
      <c r="S10" s="106"/>
      <c r="T10" s="107"/>
      <c r="U10" s="107"/>
      <c r="V10" s="107"/>
      <c r="W10" s="107"/>
    </row>
    <row r="11" spans="1:23" s="97" customFormat="1" ht="12" hidden="1" x14ac:dyDescent="0.2">
      <c r="A11" s="500"/>
      <c r="B11" s="470"/>
      <c r="C11" s="471"/>
      <c r="D11" s="472"/>
      <c r="E11" s="473"/>
      <c r="F11" s="474"/>
      <c r="G11" s="474"/>
      <c r="H11" s="474"/>
      <c r="I11" s="474"/>
      <c r="J11" s="474"/>
      <c r="K11" s="473"/>
      <c r="L11" s="475"/>
      <c r="M11" s="104"/>
      <c r="N11" s="475"/>
      <c r="O11" s="475"/>
      <c r="P11" s="475"/>
      <c r="Q11" s="476"/>
      <c r="R11" s="96"/>
      <c r="S11" s="106"/>
      <c r="T11" s="107"/>
      <c r="U11" s="107"/>
      <c r="V11" s="107"/>
      <c r="W11" s="107"/>
    </row>
    <row r="12" spans="1:23" ht="18" customHeight="1" x14ac:dyDescent="0.2">
      <c r="A12" s="510"/>
      <c r="B12" s="511" t="s">
        <v>321</v>
      </c>
      <c r="C12" s="512"/>
      <c r="D12" s="513"/>
      <c r="E12" s="514"/>
      <c r="F12" s="514"/>
      <c r="G12" s="515"/>
      <c r="H12" s="515"/>
      <c r="I12" s="515"/>
      <c r="J12" s="515"/>
      <c r="K12" s="516"/>
      <c r="L12" s="516"/>
      <c r="M12" s="517"/>
      <c r="N12" s="516"/>
      <c r="O12" s="516"/>
      <c r="P12" s="516"/>
      <c r="Q12" s="518"/>
      <c r="R12" s="79"/>
    </row>
    <row r="13" spans="1:23" ht="18" customHeight="1" x14ac:dyDescent="0.2">
      <c r="A13" s="111"/>
      <c r="B13" s="112" t="s">
        <v>322</v>
      </c>
      <c r="C13" s="119"/>
      <c r="D13" s="362">
        <v>30</v>
      </c>
      <c r="E13" s="520"/>
      <c r="F13" s="520"/>
      <c r="G13" s="520"/>
      <c r="H13" s="520"/>
      <c r="I13" s="520"/>
      <c r="J13" s="520"/>
      <c r="K13" s="521">
        <f t="shared" ref="K13:N20" si="0">E13*$D13</f>
        <v>0</v>
      </c>
      <c r="L13" s="521">
        <f t="shared" si="0"/>
        <v>0</v>
      </c>
      <c r="M13" s="521">
        <f t="shared" si="0"/>
        <v>0</v>
      </c>
      <c r="N13" s="521">
        <f t="shared" si="0"/>
        <v>0</v>
      </c>
      <c r="O13" s="521">
        <f t="shared" ref="O13:O20" si="1">I13*$D13</f>
        <v>0</v>
      </c>
      <c r="P13" s="521">
        <f t="shared" ref="P13:P20" si="2">J13*$D13</f>
        <v>0</v>
      </c>
      <c r="Q13" s="522">
        <f t="shared" ref="Q13:Q20" si="3">SUM(K13:P13)</f>
        <v>0</v>
      </c>
      <c r="R13" s="79"/>
    </row>
    <row r="14" spans="1:23" ht="18" customHeight="1" x14ac:dyDescent="0.2">
      <c r="A14" s="111"/>
      <c r="B14" s="112" t="s">
        <v>323</v>
      </c>
      <c r="C14" s="123"/>
      <c r="D14" s="362">
        <v>15</v>
      </c>
      <c r="E14" s="520"/>
      <c r="F14" s="520"/>
      <c r="G14" s="520"/>
      <c r="H14" s="520"/>
      <c r="I14" s="520"/>
      <c r="J14" s="520"/>
      <c r="K14" s="521">
        <f t="shared" si="0"/>
        <v>0</v>
      </c>
      <c r="L14" s="521">
        <f t="shared" si="0"/>
        <v>0</v>
      </c>
      <c r="M14" s="521">
        <f t="shared" si="0"/>
        <v>0</v>
      </c>
      <c r="N14" s="521">
        <f t="shared" si="0"/>
        <v>0</v>
      </c>
      <c r="O14" s="521">
        <f t="shared" si="1"/>
        <v>0</v>
      </c>
      <c r="P14" s="521">
        <f t="shared" si="2"/>
        <v>0</v>
      </c>
      <c r="Q14" s="522">
        <f t="shared" si="3"/>
        <v>0</v>
      </c>
      <c r="R14" s="79"/>
    </row>
    <row r="15" spans="1:23" ht="18" customHeight="1" x14ac:dyDescent="0.2">
      <c r="A15" s="111"/>
      <c r="B15" s="112" t="s">
        <v>324</v>
      </c>
      <c r="C15" s="123"/>
      <c r="D15" s="362">
        <v>20</v>
      </c>
      <c r="E15" s="520"/>
      <c r="F15" s="520"/>
      <c r="G15" s="520"/>
      <c r="H15" s="520"/>
      <c r="I15" s="520"/>
      <c r="J15" s="520"/>
      <c r="K15" s="521">
        <f t="shared" si="0"/>
        <v>0</v>
      </c>
      <c r="L15" s="521">
        <f t="shared" si="0"/>
        <v>0</v>
      </c>
      <c r="M15" s="521">
        <f t="shared" si="0"/>
        <v>0</v>
      </c>
      <c r="N15" s="521">
        <f t="shared" si="0"/>
        <v>0</v>
      </c>
      <c r="O15" s="521">
        <f t="shared" si="1"/>
        <v>0</v>
      </c>
      <c r="P15" s="521">
        <f t="shared" si="2"/>
        <v>0</v>
      </c>
      <c r="Q15" s="522">
        <f t="shared" si="3"/>
        <v>0</v>
      </c>
      <c r="R15" s="79"/>
    </row>
    <row r="16" spans="1:23" ht="18" customHeight="1" x14ac:dyDescent="0.2">
      <c r="A16" s="111"/>
      <c r="B16" s="112" t="s">
        <v>325</v>
      </c>
      <c r="C16" s="123"/>
      <c r="D16" s="362">
        <v>10</v>
      </c>
      <c r="E16" s="520"/>
      <c r="F16" s="520"/>
      <c r="G16" s="520"/>
      <c r="H16" s="520"/>
      <c r="I16" s="520"/>
      <c r="J16" s="520"/>
      <c r="K16" s="521">
        <f t="shared" si="0"/>
        <v>0</v>
      </c>
      <c r="L16" s="521">
        <f t="shared" si="0"/>
        <v>0</v>
      </c>
      <c r="M16" s="521">
        <f t="shared" si="0"/>
        <v>0</v>
      </c>
      <c r="N16" s="521">
        <f t="shared" si="0"/>
        <v>0</v>
      </c>
      <c r="O16" s="521">
        <f t="shared" si="1"/>
        <v>0</v>
      </c>
      <c r="P16" s="521">
        <f t="shared" si="2"/>
        <v>0</v>
      </c>
      <c r="Q16" s="522">
        <f t="shared" si="3"/>
        <v>0</v>
      </c>
      <c r="R16" s="79"/>
    </row>
    <row r="17" spans="1:19" ht="18" customHeight="1" x14ac:dyDescent="0.2">
      <c r="A17" s="111"/>
      <c r="B17" s="112" t="s">
        <v>326</v>
      </c>
      <c r="C17" s="123"/>
      <c r="D17" s="362">
        <v>10</v>
      </c>
      <c r="E17" s="520"/>
      <c r="F17" s="520"/>
      <c r="G17" s="520"/>
      <c r="H17" s="520"/>
      <c r="I17" s="520"/>
      <c r="J17" s="520"/>
      <c r="K17" s="521">
        <f t="shared" si="0"/>
        <v>0</v>
      </c>
      <c r="L17" s="521">
        <f t="shared" si="0"/>
        <v>0</v>
      </c>
      <c r="M17" s="521">
        <f t="shared" si="0"/>
        <v>0</v>
      </c>
      <c r="N17" s="521">
        <f t="shared" si="0"/>
        <v>0</v>
      </c>
      <c r="O17" s="521">
        <f t="shared" si="1"/>
        <v>0</v>
      </c>
      <c r="P17" s="521">
        <f t="shared" si="2"/>
        <v>0</v>
      </c>
      <c r="Q17" s="522">
        <f t="shared" si="3"/>
        <v>0</v>
      </c>
      <c r="R17" s="79"/>
    </row>
    <row r="18" spans="1:19" ht="18" customHeight="1" x14ac:dyDescent="0.2">
      <c r="A18" s="111"/>
      <c r="B18" s="112" t="s">
        <v>327</v>
      </c>
      <c r="C18" s="123"/>
      <c r="D18" s="362">
        <v>5</v>
      </c>
      <c r="E18" s="520"/>
      <c r="F18" s="520"/>
      <c r="G18" s="520"/>
      <c r="H18" s="520"/>
      <c r="I18" s="520"/>
      <c r="J18" s="520"/>
      <c r="K18" s="521">
        <f t="shared" si="0"/>
        <v>0</v>
      </c>
      <c r="L18" s="521">
        <f t="shared" si="0"/>
        <v>0</v>
      </c>
      <c r="M18" s="521">
        <f t="shared" si="0"/>
        <v>0</v>
      </c>
      <c r="N18" s="521">
        <f t="shared" si="0"/>
        <v>0</v>
      </c>
      <c r="O18" s="521">
        <f t="shared" si="1"/>
        <v>0</v>
      </c>
      <c r="P18" s="521">
        <f t="shared" si="2"/>
        <v>0</v>
      </c>
      <c r="Q18" s="522">
        <f t="shared" si="3"/>
        <v>0</v>
      </c>
      <c r="R18" s="79"/>
    </row>
    <row r="19" spans="1:19" ht="18" hidden="1" customHeight="1" x14ac:dyDescent="0.2">
      <c r="A19" s="523"/>
      <c r="B19" s="242" t="s">
        <v>368</v>
      </c>
      <c r="C19" s="123"/>
      <c r="D19" s="362">
        <v>7</v>
      </c>
      <c r="E19" s="520"/>
      <c r="F19" s="520"/>
      <c r="G19" s="520"/>
      <c r="H19" s="520"/>
      <c r="I19" s="520"/>
      <c r="J19" s="520"/>
      <c r="K19" s="521">
        <f t="shared" si="0"/>
        <v>0</v>
      </c>
      <c r="L19" s="521">
        <f t="shared" si="0"/>
        <v>0</v>
      </c>
      <c r="M19" s="521">
        <f t="shared" si="0"/>
        <v>0</v>
      </c>
      <c r="N19" s="521">
        <f t="shared" si="0"/>
        <v>0</v>
      </c>
      <c r="O19" s="521">
        <f t="shared" si="1"/>
        <v>0</v>
      </c>
      <c r="P19" s="521">
        <f t="shared" si="2"/>
        <v>0</v>
      </c>
      <c r="Q19" s="522">
        <f t="shared" si="3"/>
        <v>0</v>
      </c>
      <c r="R19" s="79"/>
    </row>
    <row r="20" spans="1:19" ht="18" hidden="1" customHeight="1" x14ac:dyDescent="0.2">
      <c r="A20" s="523"/>
      <c r="B20" s="242" t="s">
        <v>369</v>
      </c>
      <c r="C20" s="123"/>
      <c r="D20" s="362">
        <v>3</v>
      </c>
      <c r="E20" s="520"/>
      <c r="F20" s="520"/>
      <c r="G20" s="520"/>
      <c r="H20" s="520"/>
      <c r="I20" s="520"/>
      <c r="J20" s="520"/>
      <c r="K20" s="521">
        <f t="shared" si="0"/>
        <v>0</v>
      </c>
      <c r="L20" s="521">
        <f t="shared" si="0"/>
        <v>0</v>
      </c>
      <c r="M20" s="521">
        <f t="shared" si="0"/>
        <v>0</v>
      </c>
      <c r="N20" s="521">
        <f t="shared" si="0"/>
        <v>0</v>
      </c>
      <c r="O20" s="521">
        <f t="shared" si="1"/>
        <v>0</v>
      </c>
      <c r="P20" s="521">
        <f t="shared" si="2"/>
        <v>0</v>
      </c>
      <c r="Q20" s="522">
        <f t="shared" si="3"/>
        <v>0</v>
      </c>
      <c r="R20" s="79"/>
    </row>
    <row r="21" spans="1:19" ht="18" customHeight="1" x14ac:dyDescent="0.25">
      <c r="A21" s="138"/>
      <c r="B21" s="139" t="s">
        <v>328</v>
      </c>
      <c r="C21" s="123"/>
      <c r="D21" s="140"/>
      <c r="E21" s="140"/>
      <c r="F21" s="241"/>
      <c r="G21" s="524"/>
      <c r="H21" s="524"/>
      <c r="I21" s="524"/>
      <c r="J21" s="524"/>
      <c r="K21" s="525"/>
      <c r="L21" s="525"/>
      <c r="M21" s="526"/>
      <c r="N21" s="525"/>
      <c r="O21" s="525"/>
      <c r="P21" s="525"/>
      <c r="Q21" s="188"/>
      <c r="R21" s="79"/>
    </row>
    <row r="22" spans="1:19" ht="18" hidden="1" customHeight="1" x14ac:dyDescent="0.2">
      <c r="A22" s="111">
        <v>1001</v>
      </c>
      <c r="B22" s="147" t="s">
        <v>32</v>
      </c>
      <c r="C22" s="123"/>
      <c r="D22" s="362">
        <v>1</v>
      </c>
      <c r="E22" s="527"/>
      <c r="F22" s="528"/>
      <c r="G22" s="529"/>
      <c r="H22" s="529"/>
      <c r="I22" s="529"/>
      <c r="J22" s="529"/>
      <c r="K22" s="530">
        <f t="shared" ref="K22:K48" si="4">E22*D22</f>
        <v>0</v>
      </c>
      <c r="L22" s="530">
        <f t="shared" ref="L22:L48" si="5">F22*D22</f>
        <v>0</v>
      </c>
      <c r="M22" s="531">
        <f t="shared" ref="M22:M48" si="6">G22*D22</f>
        <v>0</v>
      </c>
      <c r="N22" s="530">
        <f t="shared" ref="N22:N48" si="7">H22*D22</f>
        <v>0</v>
      </c>
      <c r="O22" s="530">
        <f t="shared" ref="O22:O48" si="8">I22*D22</f>
        <v>0</v>
      </c>
      <c r="P22" s="530">
        <f t="shared" ref="P22:P56" si="9">J22*D22</f>
        <v>0</v>
      </c>
      <c r="Q22" s="522">
        <f>SUM(K22:P22)</f>
        <v>0</v>
      </c>
      <c r="R22" s="79"/>
    </row>
    <row r="23" spans="1:19" ht="18" hidden="1" customHeight="1" x14ac:dyDescent="0.2">
      <c r="A23" s="111">
        <v>1002</v>
      </c>
      <c r="B23" s="112" t="s">
        <v>142</v>
      </c>
      <c r="C23" s="152"/>
      <c r="D23" s="362">
        <v>2</v>
      </c>
      <c r="E23" s="527"/>
      <c r="F23" s="528"/>
      <c r="G23" s="529"/>
      <c r="H23" s="529"/>
      <c r="I23" s="529"/>
      <c r="J23" s="529"/>
      <c r="K23" s="530">
        <f t="shared" si="4"/>
        <v>0</v>
      </c>
      <c r="L23" s="530">
        <f t="shared" si="5"/>
        <v>0</v>
      </c>
      <c r="M23" s="531">
        <f t="shared" si="6"/>
        <v>0</v>
      </c>
      <c r="N23" s="530">
        <f t="shared" si="7"/>
        <v>0</v>
      </c>
      <c r="O23" s="530">
        <f t="shared" si="8"/>
        <v>0</v>
      </c>
      <c r="P23" s="530">
        <f t="shared" si="9"/>
        <v>0</v>
      </c>
      <c r="Q23" s="522">
        <f>SUM(K23:P23)</f>
        <v>0</v>
      </c>
      <c r="R23" s="79"/>
      <c r="S23" s="154" t="s">
        <v>356</v>
      </c>
    </row>
    <row r="24" spans="1:19" ht="18" hidden="1" customHeight="1" x14ac:dyDescent="0.2">
      <c r="A24" s="155">
        <v>1003</v>
      </c>
      <c r="B24" s="112" t="s">
        <v>141</v>
      </c>
      <c r="C24" s="152"/>
      <c r="D24" s="362">
        <v>1</v>
      </c>
      <c r="E24" s="527"/>
      <c r="F24" s="528"/>
      <c r="G24" s="532"/>
      <c r="H24" s="529"/>
      <c r="I24" s="529"/>
      <c r="J24" s="529"/>
      <c r="K24" s="530">
        <f t="shared" si="4"/>
        <v>0</v>
      </c>
      <c r="L24" s="530">
        <f t="shared" si="5"/>
        <v>0</v>
      </c>
      <c r="M24" s="531">
        <f t="shared" si="6"/>
        <v>0</v>
      </c>
      <c r="N24" s="530">
        <f t="shared" si="7"/>
        <v>0</v>
      </c>
      <c r="O24" s="530">
        <f t="shared" si="8"/>
        <v>0</v>
      </c>
      <c r="P24" s="530">
        <f t="shared" si="9"/>
        <v>0</v>
      </c>
      <c r="Q24" s="522">
        <f>SUM(K24:P24)</f>
        <v>0</v>
      </c>
      <c r="R24" s="79"/>
      <c r="S24" s="154"/>
    </row>
    <row r="25" spans="1:19" ht="18" customHeight="1" x14ac:dyDescent="0.2">
      <c r="A25" s="156" t="s">
        <v>410</v>
      </c>
      <c r="B25" s="157" t="s">
        <v>33</v>
      </c>
      <c r="C25" s="152"/>
      <c r="D25" s="362">
        <v>8</v>
      </c>
      <c r="E25" s="528"/>
      <c r="F25" s="528"/>
      <c r="G25" s="532"/>
      <c r="H25" s="529"/>
      <c r="I25" s="529"/>
      <c r="J25" s="529"/>
      <c r="K25" s="530">
        <f t="shared" si="4"/>
        <v>0</v>
      </c>
      <c r="L25" s="530">
        <f t="shared" si="5"/>
        <v>0</v>
      </c>
      <c r="M25" s="531">
        <f t="shared" si="6"/>
        <v>0</v>
      </c>
      <c r="N25" s="530">
        <f t="shared" si="7"/>
        <v>0</v>
      </c>
      <c r="O25" s="530">
        <f t="shared" si="8"/>
        <v>0</v>
      </c>
      <c r="P25" s="530">
        <f t="shared" si="9"/>
        <v>0</v>
      </c>
      <c r="Q25" s="522">
        <f t="shared" ref="Q25:Q38" si="10">SUM(K25:P25)*1</f>
        <v>0</v>
      </c>
      <c r="R25" s="79"/>
      <c r="S25" s="159">
        <f>SUM(K25:P25)</f>
        <v>0</v>
      </c>
    </row>
    <row r="26" spans="1:19" ht="18" customHeight="1" x14ac:dyDescent="0.2">
      <c r="A26" s="160" t="s">
        <v>411</v>
      </c>
      <c r="B26" s="68" t="s">
        <v>34</v>
      </c>
      <c r="C26" s="161"/>
      <c r="D26" s="371">
        <v>5</v>
      </c>
      <c r="E26" s="528"/>
      <c r="F26" s="533"/>
      <c r="G26" s="534"/>
      <c r="H26" s="529"/>
      <c r="I26" s="529"/>
      <c r="J26" s="529"/>
      <c r="K26" s="530">
        <f t="shared" si="4"/>
        <v>0</v>
      </c>
      <c r="L26" s="530">
        <f t="shared" si="5"/>
        <v>0</v>
      </c>
      <c r="M26" s="531">
        <f t="shared" si="6"/>
        <v>0</v>
      </c>
      <c r="N26" s="530">
        <f t="shared" si="7"/>
        <v>0</v>
      </c>
      <c r="O26" s="530">
        <f t="shared" si="8"/>
        <v>0</v>
      </c>
      <c r="P26" s="530">
        <f t="shared" si="9"/>
        <v>0</v>
      </c>
      <c r="Q26" s="522">
        <f t="shared" si="10"/>
        <v>0</v>
      </c>
      <c r="R26" s="79"/>
      <c r="S26" s="159">
        <f t="shared" ref="S26:S39" si="11">SUM(K26:P26)</f>
        <v>0</v>
      </c>
    </row>
    <row r="27" spans="1:19" ht="18" customHeight="1" x14ac:dyDescent="0.2">
      <c r="A27" s="160" t="s">
        <v>412</v>
      </c>
      <c r="B27" s="68" t="s">
        <v>35</v>
      </c>
      <c r="C27" s="161"/>
      <c r="D27" s="371">
        <v>7</v>
      </c>
      <c r="E27" s="528"/>
      <c r="F27" s="528"/>
      <c r="G27" s="535"/>
      <c r="H27" s="529"/>
      <c r="I27" s="529"/>
      <c r="J27" s="529"/>
      <c r="K27" s="530">
        <f t="shared" si="4"/>
        <v>0</v>
      </c>
      <c r="L27" s="530">
        <f t="shared" si="5"/>
        <v>0</v>
      </c>
      <c r="M27" s="531">
        <f t="shared" si="6"/>
        <v>0</v>
      </c>
      <c r="N27" s="530">
        <f t="shared" si="7"/>
        <v>0</v>
      </c>
      <c r="O27" s="530">
        <f t="shared" si="8"/>
        <v>0</v>
      </c>
      <c r="P27" s="530">
        <f t="shared" si="9"/>
        <v>0</v>
      </c>
      <c r="Q27" s="522">
        <f t="shared" si="10"/>
        <v>0</v>
      </c>
      <c r="R27" s="79"/>
      <c r="S27" s="159">
        <f t="shared" si="11"/>
        <v>0</v>
      </c>
    </row>
    <row r="28" spans="1:19" ht="18" customHeight="1" x14ac:dyDescent="0.2">
      <c r="A28" s="160" t="s">
        <v>413</v>
      </c>
      <c r="B28" s="68" t="s">
        <v>36</v>
      </c>
      <c r="C28" s="161"/>
      <c r="D28" s="371">
        <v>4</v>
      </c>
      <c r="E28" s="528"/>
      <c r="F28" s="528"/>
      <c r="G28" s="529"/>
      <c r="H28" s="529"/>
      <c r="I28" s="529"/>
      <c r="J28" s="529"/>
      <c r="K28" s="530">
        <f t="shared" si="4"/>
        <v>0</v>
      </c>
      <c r="L28" s="530">
        <f t="shared" si="5"/>
        <v>0</v>
      </c>
      <c r="M28" s="531">
        <f t="shared" si="6"/>
        <v>0</v>
      </c>
      <c r="N28" s="530">
        <f t="shared" si="7"/>
        <v>0</v>
      </c>
      <c r="O28" s="530">
        <f t="shared" si="8"/>
        <v>0</v>
      </c>
      <c r="P28" s="530">
        <f t="shared" si="9"/>
        <v>0</v>
      </c>
      <c r="Q28" s="522">
        <f t="shared" si="10"/>
        <v>0</v>
      </c>
      <c r="R28" s="79"/>
      <c r="S28" s="159">
        <f t="shared" si="11"/>
        <v>0</v>
      </c>
    </row>
    <row r="29" spans="1:19" ht="18" hidden="1" customHeight="1" x14ac:dyDescent="0.2">
      <c r="A29" s="160">
        <v>1008</v>
      </c>
      <c r="B29" s="68" t="s">
        <v>226</v>
      </c>
      <c r="C29" s="161"/>
      <c r="D29" s="371"/>
      <c r="E29" s="528"/>
      <c r="F29" s="528"/>
      <c r="G29" s="529"/>
      <c r="H29" s="529"/>
      <c r="I29" s="529"/>
      <c r="J29" s="529"/>
      <c r="K29" s="530">
        <f t="shared" si="4"/>
        <v>0</v>
      </c>
      <c r="L29" s="530">
        <f t="shared" si="5"/>
        <v>0</v>
      </c>
      <c r="M29" s="531">
        <f t="shared" si="6"/>
        <v>0</v>
      </c>
      <c r="N29" s="530">
        <f t="shared" si="7"/>
        <v>0</v>
      </c>
      <c r="O29" s="530">
        <f t="shared" si="8"/>
        <v>0</v>
      </c>
      <c r="P29" s="530">
        <f t="shared" si="9"/>
        <v>0</v>
      </c>
      <c r="Q29" s="522">
        <f t="shared" si="10"/>
        <v>0</v>
      </c>
      <c r="R29" s="79"/>
      <c r="S29" s="159">
        <f t="shared" si="11"/>
        <v>0</v>
      </c>
    </row>
    <row r="30" spans="1:19" ht="18" hidden="1" customHeight="1" x14ac:dyDescent="0.2">
      <c r="A30" s="160">
        <v>1009</v>
      </c>
      <c r="B30" s="68" t="s">
        <v>227</v>
      </c>
      <c r="C30" s="161"/>
      <c r="D30" s="371"/>
      <c r="E30" s="528"/>
      <c r="F30" s="528"/>
      <c r="G30" s="529"/>
      <c r="H30" s="529"/>
      <c r="I30" s="529"/>
      <c r="J30" s="529"/>
      <c r="K30" s="530">
        <f t="shared" si="4"/>
        <v>0</v>
      </c>
      <c r="L30" s="530">
        <f t="shared" si="5"/>
        <v>0</v>
      </c>
      <c r="M30" s="531">
        <f t="shared" si="6"/>
        <v>0</v>
      </c>
      <c r="N30" s="530">
        <f t="shared" si="7"/>
        <v>0</v>
      </c>
      <c r="O30" s="530">
        <f t="shared" si="8"/>
        <v>0</v>
      </c>
      <c r="P30" s="530">
        <f t="shared" si="9"/>
        <v>0</v>
      </c>
      <c r="Q30" s="522">
        <f t="shared" si="10"/>
        <v>0</v>
      </c>
      <c r="R30" s="79"/>
      <c r="S30" s="159">
        <f t="shared" si="11"/>
        <v>0</v>
      </c>
    </row>
    <row r="31" spans="1:19" ht="18" customHeight="1" x14ac:dyDescent="0.2">
      <c r="A31" s="160" t="s">
        <v>414</v>
      </c>
      <c r="B31" s="68" t="s">
        <v>447</v>
      </c>
      <c r="C31" s="161"/>
      <c r="D31" s="371">
        <v>20</v>
      </c>
      <c r="E31" s="528"/>
      <c r="F31" s="528"/>
      <c r="G31" s="529"/>
      <c r="H31" s="529"/>
      <c r="I31" s="529"/>
      <c r="J31" s="529"/>
      <c r="K31" s="530">
        <f t="shared" si="4"/>
        <v>0</v>
      </c>
      <c r="L31" s="530">
        <f t="shared" si="5"/>
        <v>0</v>
      </c>
      <c r="M31" s="531">
        <f t="shared" si="6"/>
        <v>0</v>
      </c>
      <c r="N31" s="530">
        <f t="shared" si="7"/>
        <v>0</v>
      </c>
      <c r="O31" s="530">
        <f t="shared" si="8"/>
        <v>0</v>
      </c>
      <c r="P31" s="530">
        <f t="shared" si="9"/>
        <v>0</v>
      </c>
      <c r="Q31" s="522">
        <f t="shared" si="10"/>
        <v>0</v>
      </c>
      <c r="R31" s="79"/>
      <c r="S31" s="159">
        <f t="shared" si="11"/>
        <v>0</v>
      </c>
    </row>
    <row r="32" spans="1:19" ht="18" customHeight="1" x14ac:dyDescent="0.2">
      <c r="A32" s="160" t="s">
        <v>415</v>
      </c>
      <c r="B32" s="68" t="s">
        <v>147</v>
      </c>
      <c r="C32" s="161"/>
      <c r="D32" s="371">
        <v>10</v>
      </c>
      <c r="E32" s="528"/>
      <c r="F32" s="528"/>
      <c r="G32" s="529"/>
      <c r="H32" s="529"/>
      <c r="I32" s="529"/>
      <c r="J32" s="529"/>
      <c r="K32" s="530">
        <f t="shared" si="4"/>
        <v>0</v>
      </c>
      <c r="L32" s="530">
        <f t="shared" si="5"/>
        <v>0</v>
      </c>
      <c r="M32" s="531">
        <f t="shared" si="6"/>
        <v>0</v>
      </c>
      <c r="N32" s="530">
        <f t="shared" si="7"/>
        <v>0</v>
      </c>
      <c r="O32" s="530">
        <f t="shared" si="8"/>
        <v>0</v>
      </c>
      <c r="P32" s="530">
        <f t="shared" si="9"/>
        <v>0</v>
      </c>
      <c r="Q32" s="522">
        <f t="shared" si="10"/>
        <v>0</v>
      </c>
      <c r="R32" s="79"/>
      <c r="S32" s="159">
        <f t="shared" si="11"/>
        <v>0</v>
      </c>
    </row>
    <row r="33" spans="1:19" ht="18" customHeight="1" x14ac:dyDescent="0.2">
      <c r="A33" s="160" t="s">
        <v>415</v>
      </c>
      <c r="B33" s="68" t="s">
        <v>148</v>
      </c>
      <c r="C33" s="161"/>
      <c r="D33" s="371">
        <v>5</v>
      </c>
      <c r="E33" s="528"/>
      <c r="F33" s="528"/>
      <c r="G33" s="529"/>
      <c r="H33" s="529"/>
      <c r="I33" s="529"/>
      <c r="J33" s="529"/>
      <c r="K33" s="530">
        <f t="shared" si="4"/>
        <v>0</v>
      </c>
      <c r="L33" s="530">
        <f t="shared" si="5"/>
        <v>0</v>
      </c>
      <c r="M33" s="531">
        <f t="shared" si="6"/>
        <v>0</v>
      </c>
      <c r="N33" s="530">
        <f t="shared" si="7"/>
        <v>0</v>
      </c>
      <c r="O33" s="530">
        <f t="shared" si="8"/>
        <v>0</v>
      </c>
      <c r="P33" s="530">
        <f t="shared" si="9"/>
        <v>0</v>
      </c>
      <c r="Q33" s="522">
        <f t="shared" si="10"/>
        <v>0</v>
      </c>
      <c r="R33" s="79"/>
      <c r="S33" s="159">
        <f t="shared" si="11"/>
        <v>0</v>
      </c>
    </row>
    <row r="34" spans="1:19" ht="18" customHeight="1" x14ac:dyDescent="0.2">
      <c r="A34" s="156" t="s">
        <v>416</v>
      </c>
      <c r="B34" s="68" t="s">
        <v>228</v>
      </c>
      <c r="C34" s="152"/>
      <c r="D34" s="362">
        <v>50</v>
      </c>
      <c r="E34" s="528"/>
      <c r="F34" s="528"/>
      <c r="G34" s="532"/>
      <c r="H34" s="529"/>
      <c r="I34" s="529"/>
      <c r="J34" s="529"/>
      <c r="K34" s="536">
        <f t="shared" si="4"/>
        <v>0</v>
      </c>
      <c r="L34" s="536">
        <f t="shared" si="5"/>
        <v>0</v>
      </c>
      <c r="M34" s="537">
        <f t="shared" si="6"/>
        <v>0</v>
      </c>
      <c r="N34" s="536">
        <f t="shared" si="7"/>
        <v>0</v>
      </c>
      <c r="O34" s="536">
        <f t="shared" si="8"/>
        <v>0</v>
      </c>
      <c r="P34" s="536">
        <f t="shared" si="9"/>
        <v>0</v>
      </c>
      <c r="Q34" s="522">
        <f t="shared" si="10"/>
        <v>0</v>
      </c>
      <c r="R34" s="79"/>
      <c r="S34" s="159">
        <f t="shared" si="11"/>
        <v>0</v>
      </c>
    </row>
    <row r="35" spans="1:19" ht="18" hidden="1" customHeight="1" x14ac:dyDescent="0.2">
      <c r="A35" s="156">
        <v>1013</v>
      </c>
      <c r="B35" s="68" t="s">
        <v>229</v>
      </c>
      <c r="C35" s="480"/>
      <c r="D35" s="362"/>
      <c r="E35" s="528"/>
      <c r="F35" s="528"/>
      <c r="G35" s="532"/>
      <c r="H35" s="529"/>
      <c r="I35" s="529"/>
      <c r="J35" s="529"/>
      <c r="K35" s="530">
        <f t="shared" si="4"/>
        <v>0</v>
      </c>
      <c r="L35" s="530">
        <f t="shared" si="5"/>
        <v>0</v>
      </c>
      <c r="M35" s="531">
        <f t="shared" si="6"/>
        <v>0</v>
      </c>
      <c r="N35" s="530">
        <f t="shared" si="7"/>
        <v>0</v>
      </c>
      <c r="O35" s="530">
        <f t="shared" si="8"/>
        <v>0</v>
      </c>
      <c r="P35" s="530">
        <f t="shared" si="9"/>
        <v>0</v>
      </c>
      <c r="Q35" s="522">
        <f t="shared" si="10"/>
        <v>0</v>
      </c>
      <c r="R35" s="79"/>
      <c r="S35" s="159">
        <f t="shared" si="11"/>
        <v>0</v>
      </c>
    </row>
    <row r="36" spans="1:19" ht="18" hidden="1" customHeight="1" x14ac:dyDescent="0.2">
      <c r="A36" s="156">
        <v>1014</v>
      </c>
      <c r="B36" s="68" t="s">
        <v>230</v>
      </c>
      <c r="C36" s="480"/>
      <c r="D36" s="362"/>
      <c r="E36" s="528"/>
      <c r="F36" s="528"/>
      <c r="G36" s="532"/>
      <c r="H36" s="529"/>
      <c r="I36" s="529"/>
      <c r="J36" s="529"/>
      <c r="K36" s="530">
        <f t="shared" si="4"/>
        <v>0</v>
      </c>
      <c r="L36" s="530">
        <f t="shared" si="5"/>
        <v>0</v>
      </c>
      <c r="M36" s="531">
        <f t="shared" si="6"/>
        <v>0</v>
      </c>
      <c r="N36" s="530">
        <f t="shared" si="7"/>
        <v>0</v>
      </c>
      <c r="O36" s="530">
        <f t="shared" si="8"/>
        <v>0</v>
      </c>
      <c r="P36" s="530">
        <f t="shared" si="9"/>
        <v>0</v>
      </c>
      <c r="Q36" s="522">
        <f t="shared" si="10"/>
        <v>0</v>
      </c>
      <c r="R36" s="79"/>
      <c r="S36" s="159">
        <f t="shared" si="11"/>
        <v>0</v>
      </c>
    </row>
    <row r="37" spans="1:19" ht="18" hidden="1" customHeight="1" x14ac:dyDescent="0.2">
      <c r="A37" s="156">
        <v>1015</v>
      </c>
      <c r="B37" s="68" t="s">
        <v>242</v>
      </c>
      <c r="C37" s="480"/>
      <c r="D37" s="362"/>
      <c r="E37" s="528"/>
      <c r="F37" s="528"/>
      <c r="G37" s="532"/>
      <c r="H37" s="529"/>
      <c r="I37" s="529"/>
      <c r="J37" s="529"/>
      <c r="K37" s="530">
        <f t="shared" si="4"/>
        <v>0</v>
      </c>
      <c r="L37" s="530">
        <f t="shared" si="5"/>
        <v>0</v>
      </c>
      <c r="M37" s="531">
        <f t="shared" si="6"/>
        <v>0</v>
      </c>
      <c r="N37" s="530">
        <f t="shared" si="7"/>
        <v>0</v>
      </c>
      <c r="O37" s="530">
        <f t="shared" si="8"/>
        <v>0</v>
      </c>
      <c r="P37" s="530">
        <f t="shared" si="9"/>
        <v>0</v>
      </c>
      <c r="Q37" s="522">
        <f t="shared" si="10"/>
        <v>0</v>
      </c>
      <c r="R37" s="79"/>
      <c r="S37" s="159">
        <f t="shared" si="11"/>
        <v>0</v>
      </c>
    </row>
    <row r="38" spans="1:19" ht="18" hidden="1" customHeight="1" x14ac:dyDescent="0.2">
      <c r="A38" s="156">
        <v>1016</v>
      </c>
      <c r="B38" s="68" t="s">
        <v>357</v>
      </c>
      <c r="C38" s="480"/>
      <c r="D38" s="362"/>
      <c r="E38" s="528"/>
      <c r="F38" s="528"/>
      <c r="G38" s="532"/>
      <c r="H38" s="529"/>
      <c r="I38" s="529"/>
      <c r="J38" s="529"/>
      <c r="K38" s="530">
        <f t="shared" si="4"/>
        <v>0</v>
      </c>
      <c r="L38" s="530">
        <f t="shared" si="5"/>
        <v>0</v>
      </c>
      <c r="M38" s="531">
        <f t="shared" si="6"/>
        <v>0</v>
      </c>
      <c r="N38" s="530">
        <f t="shared" si="7"/>
        <v>0</v>
      </c>
      <c r="O38" s="530">
        <f t="shared" si="8"/>
        <v>0</v>
      </c>
      <c r="P38" s="530">
        <f t="shared" si="9"/>
        <v>0</v>
      </c>
      <c r="Q38" s="522">
        <f t="shared" si="10"/>
        <v>0</v>
      </c>
      <c r="R38" s="79"/>
      <c r="S38" s="159">
        <f t="shared" si="11"/>
        <v>0</v>
      </c>
    </row>
    <row r="39" spans="1:19" ht="18" customHeight="1" x14ac:dyDescent="0.2">
      <c r="A39" s="156" t="s">
        <v>417</v>
      </c>
      <c r="B39" s="68" t="s">
        <v>408</v>
      </c>
      <c r="C39" s="480"/>
      <c r="D39" s="362">
        <v>4</v>
      </c>
      <c r="E39" s="528"/>
      <c r="F39" s="528"/>
      <c r="G39" s="532"/>
      <c r="H39" s="529"/>
      <c r="I39" s="529"/>
      <c r="J39" s="529"/>
      <c r="K39" s="1020">
        <f t="shared" si="4"/>
        <v>0</v>
      </c>
      <c r="L39" s="1020">
        <f t="shared" si="5"/>
        <v>0</v>
      </c>
      <c r="M39" s="1021">
        <f t="shared" si="6"/>
        <v>0</v>
      </c>
      <c r="N39" s="1020">
        <f t="shared" si="7"/>
        <v>0</v>
      </c>
      <c r="O39" s="1020">
        <f t="shared" si="8"/>
        <v>0</v>
      </c>
      <c r="P39" s="1020">
        <f t="shared" si="9"/>
        <v>0</v>
      </c>
      <c r="Q39" s="522">
        <f>(SUM(K39:P39)+Q169)*1</f>
        <v>0</v>
      </c>
      <c r="R39" s="79"/>
      <c r="S39" s="159">
        <f t="shared" si="11"/>
        <v>0</v>
      </c>
    </row>
    <row r="40" spans="1:19" ht="18" hidden="1" customHeight="1" thickBot="1" x14ac:dyDescent="0.25">
      <c r="A40" s="156">
        <v>1018</v>
      </c>
      <c r="B40" s="68" t="s">
        <v>231</v>
      </c>
      <c r="C40" s="480"/>
      <c r="D40" s="362"/>
      <c r="E40" s="528"/>
      <c r="F40" s="528"/>
      <c r="G40" s="532"/>
      <c r="H40" s="529"/>
      <c r="I40" s="529"/>
      <c r="J40" s="529"/>
      <c r="K40" s="1020">
        <f t="shared" si="4"/>
        <v>0</v>
      </c>
      <c r="L40" s="1020">
        <f t="shared" si="5"/>
        <v>0</v>
      </c>
      <c r="M40" s="1021">
        <f t="shared" si="6"/>
        <v>0</v>
      </c>
      <c r="N40" s="1020">
        <f t="shared" si="7"/>
        <v>0</v>
      </c>
      <c r="O40" s="1020">
        <f t="shared" si="8"/>
        <v>0</v>
      </c>
      <c r="P40" s="1020">
        <f t="shared" si="9"/>
        <v>0</v>
      </c>
      <c r="Q40" s="522">
        <f>SUM(K40:P40)*1</f>
        <v>0</v>
      </c>
      <c r="R40" s="79"/>
      <c r="S40" s="165">
        <f>SUM(K40:L40)</f>
        <v>0</v>
      </c>
    </row>
    <row r="41" spans="1:19" ht="18" customHeight="1" thickBot="1" x14ac:dyDescent="0.25">
      <c r="A41" s="156" t="s">
        <v>417</v>
      </c>
      <c r="B41" s="68" t="s">
        <v>448</v>
      </c>
      <c r="C41" s="480"/>
      <c r="D41" s="362">
        <v>3</v>
      </c>
      <c r="E41" s="528"/>
      <c r="F41" s="528"/>
      <c r="G41" s="532"/>
      <c r="H41" s="529"/>
      <c r="I41" s="529"/>
      <c r="J41" s="529"/>
      <c r="K41" s="1020">
        <f>E41*D41</f>
        <v>0</v>
      </c>
      <c r="L41" s="1020">
        <f>F41*D41</f>
        <v>0</v>
      </c>
      <c r="M41" s="1021">
        <f>G41*D41</f>
        <v>0</v>
      </c>
      <c r="N41" s="1020">
        <f>H41*D41</f>
        <v>0</v>
      </c>
      <c r="O41" s="1020">
        <f>I41*D41</f>
        <v>0</v>
      </c>
      <c r="P41" s="1020">
        <f>J41*D41</f>
        <v>0</v>
      </c>
      <c r="Q41" s="522"/>
      <c r="R41" s="79"/>
      <c r="S41" s="204"/>
    </row>
    <row r="42" spans="1:19" ht="18" customHeight="1" thickBot="1" x14ac:dyDescent="0.25">
      <c r="A42" s="156" t="s">
        <v>418</v>
      </c>
      <c r="B42" s="68" t="s">
        <v>358</v>
      </c>
      <c r="C42" s="480"/>
      <c r="D42" s="362">
        <v>3</v>
      </c>
      <c r="E42" s="528"/>
      <c r="F42" s="528"/>
      <c r="G42" s="532"/>
      <c r="H42" s="529"/>
      <c r="I42" s="529"/>
      <c r="J42" s="529"/>
      <c r="K42" s="536">
        <f t="shared" si="4"/>
        <v>0</v>
      </c>
      <c r="L42" s="536">
        <f t="shared" si="5"/>
        <v>0</v>
      </c>
      <c r="M42" s="537">
        <f t="shared" si="6"/>
        <v>0</v>
      </c>
      <c r="N42" s="536">
        <f t="shared" si="7"/>
        <v>0</v>
      </c>
      <c r="O42" s="536">
        <f t="shared" si="8"/>
        <v>0</v>
      </c>
      <c r="P42" s="536">
        <f t="shared" si="9"/>
        <v>0</v>
      </c>
      <c r="Q42" s="522">
        <f t="shared" ref="Q42:Q48" si="12">SUM(K42:P42)</f>
        <v>0</v>
      </c>
      <c r="R42" s="79"/>
      <c r="S42" s="174">
        <f>SUM(S25:S40)</f>
        <v>0</v>
      </c>
    </row>
    <row r="43" spans="1:19" ht="18" hidden="1" customHeight="1" x14ac:dyDescent="0.2">
      <c r="A43" s="156">
        <v>1020</v>
      </c>
      <c r="B43" s="68" t="s">
        <v>37</v>
      </c>
      <c r="C43" s="480"/>
      <c r="D43" s="362"/>
      <c r="E43" s="528"/>
      <c r="F43" s="528"/>
      <c r="G43" s="532"/>
      <c r="H43" s="529"/>
      <c r="I43" s="529"/>
      <c r="J43" s="529"/>
      <c r="K43" s="530">
        <f t="shared" si="4"/>
        <v>0</v>
      </c>
      <c r="L43" s="530">
        <f t="shared" si="5"/>
        <v>0</v>
      </c>
      <c r="M43" s="531">
        <f t="shared" si="6"/>
        <v>0</v>
      </c>
      <c r="N43" s="530">
        <f t="shared" si="7"/>
        <v>0</v>
      </c>
      <c r="O43" s="530">
        <f t="shared" si="8"/>
        <v>0</v>
      </c>
      <c r="P43" s="530">
        <f t="shared" si="9"/>
        <v>0</v>
      </c>
      <c r="Q43" s="522">
        <f t="shared" si="12"/>
        <v>0</v>
      </c>
      <c r="R43" s="79"/>
      <c r="S43" s="175"/>
    </row>
    <row r="44" spans="1:19" ht="18" hidden="1" customHeight="1" x14ac:dyDescent="0.2">
      <c r="A44" s="156">
        <v>1021</v>
      </c>
      <c r="B44" s="68" t="s">
        <v>157</v>
      </c>
      <c r="C44" s="480"/>
      <c r="D44" s="362">
        <v>65</v>
      </c>
      <c r="E44" s="528"/>
      <c r="F44" s="528"/>
      <c r="G44" s="532"/>
      <c r="H44" s="529"/>
      <c r="I44" s="529"/>
      <c r="J44" s="529"/>
      <c r="K44" s="530">
        <f t="shared" si="4"/>
        <v>0</v>
      </c>
      <c r="L44" s="530">
        <f t="shared" si="5"/>
        <v>0</v>
      </c>
      <c r="M44" s="531">
        <f t="shared" si="6"/>
        <v>0</v>
      </c>
      <c r="N44" s="530">
        <f t="shared" si="7"/>
        <v>0</v>
      </c>
      <c r="O44" s="530">
        <f t="shared" si="8"/>
        <v>0</v>
      </c>
      <c r="P44" s="530">
        <f t="shared" si="9"/>
        <v>0</v>
      </c>
      <c r="Q44" s="522">
        <f t="shared" si="12"/>
        <v>0</v>
      </c>
      <c r="R44" s="79"/>
      <c r="S44" s="175"/>
    </row>
    <row r="45" spans="1:19" ht="18" hidden="1" customHeight="1" x14ac:dyDescent="0.2">
      <c r="A45" s="156">
        <v>1022</v>
      </c>
      <c r="B45" s="68" t="s">
        <v>158</v>
      </c>
      <c r="C45" s="480"/>
      <c r="D45" s="362"/>
      <c r="E45" s="528"/>
      <c r="F45" s="528"/>
      <c r="G45" s="532"/>
      <c r="H45" s="529"/>
      <c r="I45" s="529"/>
      <c r="J45" s="529"/>
      <c r="K45" s="530">
        <f t="shared" si="4"/>
        <v>0</v>
      </c>
      <c r="L45" s="530">
        <f t="shared" si="5"/>
        <v>0</v>
      </c>
      <c r="M45" s="531">
        <f t="shared" si="6"/>
        <v>0</v>
      </c>
      <c r="N45" s="530">
        <f t="shared" si="7"/>
        <v>0</v>
      </c>
      <c r="O45" s="530">
        <f t="shared" si="8"/>
        <v>0</v>
      </c>
      <c r="P45" s="530">
        <f t="shared" si="9"/>
        <v>0</v>
      </c>
      <c r="Q45" s="522">
        <f t="shared" si="12"/>
        <v>0</v>
      </c>
      <c r="R45" s="79"/>
      <c r="S45" s="175"/>
    </row>
    <row r="46" spans="1:19" ht="18" hidden="1" customHeight="1" x14ac:dyDescent="0.2">
      <c r="A46" s="156">
        <v>1023</v>
      </c>
      <c r="B46" s="68" t="s">
        <v>329</v>
      </c>
      <c r="C46" s="480"/>
      <c r="D46" s="362"/>
      <c r="E46" s="528"/>
      <c r="F46" s="528"/>
      <c r="G46" s="532"/>
      <c r="H46" s="529"/>
      <c r="I46" s="529"/>
      <c r="J46" s="529"/>
      <c r="K46" s="530">
        <f t="shared" si="4"/>
        <v>0</v>
      </c>
      <c r="L46" s="530">
        <f t="shared" si="5"/>
        <v>0</v>
      </c>
      <c r="M46" s="531">
        <f t="shared" si="6"/>
        <v>0</v>
      </c>
      <c r="N46" s="530">
        <f t="shared" si="7"/>
        <v>0</v>
      </c>
      <c r="O46" s="530">
        <f t="shared" si="8"/>
        <v>0</v>
      </c>
      <c r="P46" s="530">
        <f t="shared" si="9"/>
        <v>0</v>
      </c>
      <c r="Q46" s="522">
        <f t="shared" si="12"/>
        <v>0</v>
      </c>
      <c r="R46" s="79"/>
      <c r="S46" s="175"/>
    </row>
    <row r="47" spans="1:19" ht="18" customHeight="1" x14ac:dyDescent="0.2">
      <c r="A47" s="156" t="s">
        <v>420</v>
      </c>
      <c r="B47" s="68" t="s">
        <v>159</v>
      </c>
      <c r="C47" s="480"/>
      <c r="D47" s="362">
        <v>5</v>
      </c>
      <c r="E47" s="528"/>
      <c r="F47" s="528"/>
      <c r="G47" s="532"/>
      <c r="H47" s="529"/>
      <c r="I47" s="529"/>
      <c r="J47" s="529"/>
      <c r="K47" s="1020">
        <f t="shared" si="4"/>
        <v>0</v>
      </c>
      <c r="L47" s="1020">
        <f t="shared" si="5"/>
        <v>0</v>
      </c>
      <c r="M47" s="1021">
        <f t="shared" si="6"/>
        <v>0</v>
      </c>
      <c r="N47" s="1020">
        <f t="shared" si="7"/>
        <v>0</v>
      </c>
      <c r="O47" s="1020">
        <f t="shared" si="8"/>
        <v>0</v>
      </c>
      <c r="P47" s="1020">
        <f t="shared" si="9"/>
        <v>0</v>
      </c>
      <c r="Q47" s="522">
        <f t="shared" si="12"/>
        <v>0</v>
      </c>
      <c r="R47" s="79"/>
      <c r="S47" s="175"/>
    </row>
    <row r="48" spans="1:19" ht="18" customHeight="1" x14ac:dyDescent="0.2">
      <c r="A48" s="155" t="s">
        <v>421</v>
      </c>
      <c r="B48" s="68" t="s">
        <v>24</v>
      </c>
      <c r="C48" s="166"/>
      <c r="D48" s="373">
        <v>1</v>
      </c>
      <c r="E48" s="538"/>
      <c r="F48" s="528"/>
      <c r="G48" s="529"/>
      <c r="H48" s="529"/>
      <c r="I48" s="529"/>
      <c r="J48" s="529"/>
      <c r="K48" s="1020">
        <f t="shared" si="4"/>
        <v>0</v>
      </c>
      <c r="L48" s="1020">
        <f t="shared" si="5"/>
        <v>0</v>
      </c>
      <c r="M48" s="1021">
        <f t="shared" si="6"/>
        <v>0</v>
      </c>
      <c r="N48" s="1020">
        <f t="shared" si="7"/>
        <v>0</v>
      </c>
      <c r="O48" s="1020">
        <f t="shared" si="8"/>
        <v>0</v>
      </c>
      <c r="P48" s="1020">
        <f t="shared" si="9"/>
        <v>0</v>
      </c>
      <c r="Q48" s="522">
        <f t="shared" si="12"/>
        <v>0</v>
      </c>
      <c r="R48" s="79"/>
      <c r="S48" s="175"/>
    </row>
    <row r="49" spans="1:19" s="170" customFormat="1" ht="18" customHeight="1" x14ac:dyDescent="0.25">
      <c r="A49" s="138"/>
      <c r="B49" s="139" t="s">
        <v>120</v>
      </c>
      <c r="C49" s="152"/>
      <c r="D49" s="140"/>
      <c r="E49" s="140"/>
      <c r="F49" s="241"/>
      <c r="G49" s="524"/>
      <c r="H49" s="524"/>
      <c r="I49" s="524"/>
      <c r="J49" s="524"/>
      <c r="K49" s="525"/>
      <c r="L49" s="525"/>
      <c r="M49" s="526"/>
      <c r="N49" s="525"/>
      <c r="O49" s="525"/>
      <c r="P49" s="525"/>
      <c r="Q49" s="188"/>
      <c r="R49" s="169"/>
      <c r="S49" s="329"/>
    </row>
    <row r="50" spans="1:19" ht="18" customHeight="1" x14ac:dyDescent="0.2">
      <c r="A50" s="171" t="s">
        <v>422</v>
      </c>
      <c r="B50" s="428" t="s">
        <v>121</v>
      </c>
      <c r="C50" s="152"/>
      <c r="D50" s="362" t="s">
        <v>283</v>
      </c>
      <c r="E50" s="528"/>
      <c r="F50" s="528"/>
      <c r="G50" s="529"/>
      <c r="H50" s="529"/>
      <c r="I50" s="529"/>
      <c r="J50" s="529"/>
      <c r="K50" s="536">
        <f t="shared" ref="K50:K56" si="13">E50*D50</f>
        <v>0</v>
      </c>
      <c r="L50" s="536">
        <f t="shared" ref="L50:L56" si="14">F50*D50</f>
        <v>0</v>
      </c>
      <c r="M50" s="537">
        <f t="shared" ref="M50:M56" si="15">G50*D50</f>
        <v>0</v>
      </c>
      <c r="N50" s="536">
        <f t="shared" ref="N50:N56" si="16">H50*D50</f>
        <v>0</v>
      </c>
      <c r="O50" s="536">
        <f t="shared" ref="O50:O56" si="17">I50*D50</f>
        <v>0</v>
      </c>
      <c r="P50" s="536">
        <f t="shared" si="9"/>
        <v>0</v>
      </c>
      <c r="Q50" s="539">
        <f t="shared" ref="Q50:Q56" si="18">SUM(K50:P50)</f>
        <v>0</v>
      </c>
      <c r="R50" s="79"/>
      <c r="S50" s="175"/>
    </row>
    <row r="51" spans="1:19" ht="18" customHeight="1" x14ac:dyDescent="0.2">
      <c r="A51" s="171" t="s">
        <v>423</v>
      </c>
      <c r="B51" s="428" t="s">
        <v>122</v>
      </c>
      <c r="C51" s="152"/>
      <c r="D51" s="362" t="s">
        <v>283</v>
      </c>
      <c r="E51" s="528"/>
      <c r="F51" s="528"/>
      <c r="G51" s="529"/>
      <c r="H51" s="529"/>
      <c r="I51" s="529"/>
      <c r="J51" s="529"/>
      <c r="K51" s="536">
        <f t="shared" si="13"/>
        <v>0</v>
      </c>
      <c r="L51" s="536">
        <f t="shared" si="14"/>
        <v>0</v>
      </c>
      <c r="M51" s="537">
        <f t="shared" si="15"/>
        <v>0</v>
      </c>
      <c r="N51" s="536">
        <f t="shared" si="16"/>
        <v>0</v>
      </c>
      <c r="O51" s="536">
        <f t="shared" si="17"/>
        <v>0</v>
      </c>
      <c r="P51" s="536">
        <f t="shared" si="9"/>
        <v>0</v>
      </c>
      <c r="Q51" s="539">
        <f t="shared" si="18"/>
        <v>0</v>
      </c>
      <c r="R51" s="79"/>
      <c r="S51" s="175"/>
    </row>
    <row r="52" spans="1:19" ht="18" customHeight="1" x14ac:dyDescent="0.2">
      <c r="A52" s="171" t="s">
        <v>424</v>
      </c>
      <c r="B52" s="428" t="s">
        <v>126</v>
      </c>
      <c r="C52" s="152"/>
      <c r="D52" s="362">
        <v>25</v>
      </c>
      <c r="E52" s="528"/>
      <c r="F52" s="528"/>
      <c r="G52" s="529"/>
      <c r="H52" s="529"/>
      <c r="I52" s="529"/>
      <c r="J52" s="529"/>
      <c r="K52" s="536">
        <f t="shared" si="13"/>
        <v>0</v>
      </c>
      <c r="L52" s="536">
        <f t="shared" si="14"/>
        <v>0</v>
      </c>
      <c r="M52" s="537">
        <f t="shared" si="15"/>
        <v>0</v>
      </c>
      <c r="N52" s="536">
        <f t="shared" si="16"/>
        <v>0</v>
      </c>
      <c r="O52" s="536">
        <f t="shared" si="17"/>
        <v>0</v>
      </c>
      <c r="P52" s="536">
        <f t="shared" si="9"/>
        <v>0</v>
      </c>
      <c r="Q52" s="539">
        <f t="shared" si="18"/>
        <v>0</v>
      </c>
      <c r="R52" s="79"/>
      <c r="S52" s="175"/>
    </row>
    <row r="53" spans="1:19" ht="18" customHeight="1" x14ac:dyDescent="0.2">
      <c r="A53" s="171" t="s">
        <v>425</v>
      </c>
      <c r="B53" s="428" t="s">
        <v>125</v>
      </c>
      <c r="C53" s="152"/>
      <c r="D53" s="362">
        <v>30</v>
      </c>
      <c r="E53" s="528"/>
      <c r="F53" s="528"/>
      <c r="G53" s="529"/>
      <c r="H53" s="529"/>
      <c r="I53" s="529"/>
      <c r="J53" s="529"/>
      <c r="K53" s="536">
        <f t="shared" si="13"/>
        <v>0</v>
      </c>
      <c r="L53" s="536">
        <f t="shared" si="14"/>
        <v>0</v>
      </c>
      <c r="M53" s="537">
        <f t="shared" si="15"/>
        <v>0</v>
      </c>
      <c r="N53" s="536">
        <f t="shared" si="16"/>
        <v>0</v>
      </c>
      <c r="O53" s="536">
        <f t="shared" si="17"/>
        <v>0</v>
      </c>
      <c r="P53" s="536">
        <f t="shared" si="9"/>
        <v>0</v>
      </c>
      <c r="Q53" s="539">
        <f t="shared" si="18"/>
        <v>0</v>
      </c>
      <c r="R53" s="79"/>
      <c r="S53" s="175"/>
    </row>
    <row r="54" spans="1:19" ht="18" customHeight="1" x14ac:dyDescent="0.2">
      <c r="A54" s="171" t="s">
        <v>429</v>
      </c>
      <c r="B54" s="428" t="s">
        <v>124</v>
      </c>
      <c r="C54" s="152"/>
      <c r="D54" s="362">
        <v>25</v>
      </c>
      <c r="E54" s="528"/>
      <c r="F54" s="528"/>
      <c r="G54" s="529"/>
      <c r="H54" s="529"/>
      <c r="I54" s="529"/>
      <c r="J54" s="529"/>
      <c r="K54" s="536">
        <f t="shared" si="13"/>
        <v>0</v>
      </c>
      <c r="L54" s="536">
        <f t="shared" si="14"/>
        <v>0</v>
      </c>
      <c r="M54" s="537">
        <f t="shared" si="15"/>
        <v>0</v>
      </c>
      <c r="N54" s="536">
        <f t="shared" si="16"/>
        <v>0</v>
      </c>
      <c r="O54" s="536">
        <f t="shared" si="17"/>
        <v>0</v>
      </c>
      <c r="P54" s="536">
        <f t="shared" si="9"/>
        <v>0</v>
      </c>
      <c r="Q54" s="539">
        <f t="shared" si="18"/>
        <v>0</v>
      </c>
      <c r="R54" s="79"/>
      <c r="S54" s="175"/>
    </row>
    <row r="55" spans="1:19" ht="18" customHeight="1" x14ac:dyDescent="0.2">
      <c r="A55" s="171" t="s">
        <v>426</v>
      </c>
      <c r="B55" s="428" t="s">
        <v>123</v>
      </c>
      <c r="C55" s="152"/>
      <c r="D55" s="362">
        <v>20</v>
      </c>
      <c r="E55" s="528"/>
      <c r="F55" s="528"/>
      <c r="G55" s="529"/>
      <c r="H55" s="529"/>
      <c r="I55" s="529"/>
      <c r="J55" s="529"/>
      <c r="K55" s="536">
        <f t="shared" si="13"/>
        <v>0</v>
      </c>
      <c r="L55" s="536">
        <f t="shared" si="14"/>
        <v>0</v>
      </c>
      <c r="M55" s="537">
        <f t="shared" si="15"/>
        <v>0</v>
      </c>
      <c r="N55" s="536">
        <f t="shared" si="16"/>
        <v>0</v>
      </c>
      <c r="O55" s="536">
        <f t="shared" si="17"/>
        <v>0</v>
      </c>
      <c r="P55" s="536">
        <f t="shared" si="9"/>
        <v>0</v>
      </c>
      <c r="Q55" s="539">
        <f t="shared" si="18"/>
        <v>0</v>
      </c>
      <c r="R55" s="79"/>
      <c r="S55" s="175"/>
    </row>
    <row r="56" spans="1:19" ht="18" customHeight="1" x14ac:dyDescent="0.2">
      <c r="A56" s="171" t="s">
        <v>221</v>
      </c>
      <c r="B56" s="428" t="s">
        <v>145</v>
      </c>
      <c r="C56" s="152"/>
      <c r="D56" s="362">
        <v>25</v>
      </c>
      <c r="E56" s="528"/>
      <c r="F56" s="528"/>
      <c r="G56" s="529"/>
      <c r="H56" s="529"/>
      <c r="I56" s="529"/>
      <c r="J56" s="529"/>
      <c r="K56" s="1035">
        <f t="shared" si="13"/>
        <v>0</v>
      </c>
      <c r="L56" s="1035">
        <f t="shared" si="14"/>
        <v>0</v>
      </c>
      <c r="M56" s="1036">
        <f t="shared" si="15"/>
        <v>0</v>
      </c>
      <c r="N56" s="1035">
        <f t="shared" si="16"/>
        <v>0</v>
      </c>
      <c r="O56" s="1035">
        <f t="shared" si="17"/>
        <v>0</v>
      </c>
      <c r="P56" s="1035">
        <f t="shared" si="9"/>
        <v>0</v>
      </c>
      <c r="Q56" s="539">
        <f t="shared" si="18"/>
        <v>0</v>
      </c>
      <c r="R56" s="79"/>
      <c r="S56" s="175"/>
    </row>
    <row r="57" spans="1:19" s="170" customFormat="1" ht="18" customHeight="1" x14ac:dyDescent="0.25">
      <c r="A57" s="138"/>
      <c r="B57" s="139" t="s">
        <v>7</v>
      </c>
      <c r="C57" s="152"/>
      <c r="D57" s="140"/>
      <c r="E57" s="140"/>
      <c r="F57" s="241"/>
      <c r="G57" s="524"/>
      <c r="H57" s="524"/>
      <c r="I57" s="524"/>
      <c r="J57" s="524"/>
      <c r="K57" s="525"/>
      <c r="L57" s="525"/>
      <c r="M57" s="526"/>
      <c r="N57" s="525"/>
      <c r="O57" s="525"/>
      <c r="P57" s="525"/>
      <c r="Q57" s="188"/>
      <c r="R57" s="169"/>
      <c r="S57" s="329"/>
    </row>
    <row r="58" spans="1:19" ht="18" customHeight="1" x14ac:dyDescent="0.2">
      <c r="A58" s="156" t="s">
        <v>422</v>
      </c>
      <c r="B58" s="157" t="s">
        <v>26</v>
      </c>
      <c r="C58" s="152"/>
      <c r="D58" s="362" t="s">
        <v>283</v>
      </c>
      <c r="E58" s="541"/>
      <c r="F58" s="528"/>
      <c r="G58" s="529"/>
      <c r="H58" s="529"/>
      <c r="I58" s="529"/>
      <c r="J58" s="529"/>
      <c r="K58" s="536">
        <f t="shared" ref="K58:K82" si="19">E58*D58</f>
        <v>0</v>
      </c>
      <c r="L58" s="536">
        <f t="shared" ref="L58:L82" si="20">F58*D58</f>
        <v>0</v>
      </c>
      <c r="M58" s="537">
        <f t="shared" ref="M58:M82" si="21">G58*D58</f>
        <v>0</v>
      </c>
      <c r="N58" s="536">
        <f t="shared" ref="N58:N82" si="22">H58*D58</f>
        <v>0</v>
      </c>
      <c r="O58" s="536">
        <f t="shared" ref="O58:O82" si="23">I58*D58</f>
        <v>0</v>
      </c>
      <c r="P58" s="536">
        <f>J58*D58</f>
        <v>0</v>
      </c>
      <c r="Q58" s="539">
        <f t="shared" ref="Q58:Q82" si="24">SUM(K58:P58)</f>
        <v>0</v>
      </c>
      <c r="R58" s="79"/>
    </row>
    <row r="59" spans="1:19" ht="18" customHeight="1" x14ac:dyDescent="0.2">
      <c r="A59" s="156" t="s">
        <v>423</v>
      </c>
      <c r="B59" s="157" t="s">
        <v>27</v>
      </c>
      <c r="C59" s="152"/>
      <c r="D59" s="362" t="s">
        <v>283</v>
      </c>
      <c r="E59" s="541"/>
      <c r="F59" s="528"/>
      <c r="G59" s="529"/>
      <c r="H59" s="529"/>
      <c r="I59" s="529"/>
      <c r="J59" s="529"/>
      <c r="K59" s="536">
        <f t="shared" si="19"/>
        <v>0</v>
      </c>
      <c r="L59" s="536">
        <f t="shared" si="20"/>
        <v>0</v>
      </c>
      <c r="M59" s="537">
        <f t="shared" si="21"/>
        <v>0</v>
      </c>
      <c r="N59" s="536">
        <f t="shared" si="22"/>
        <v>0</v>
      </c>
      <c r="O59" s="536">
        <f t="shared" si="23"/>
        <v>0</v>
      </c>
      <c r="P59" s="536">
        <f>J59*D59</f>
        <v>0</v>
      </c>
      <c r="Q59" s="539">
        <f t="shared" si="24"/>
        <v>0</v>
      </c>
      <c r="R59" s="79"/>
    </row>
    <row r="60" spans="1:19" ht="18" customHeight="1" x14ac:dyDescent="0.2">
      <c r="A60" s="156" t="s">
        <v>428</v>
      </c>
      <c r="B60" s="157" t="s">
        <v>232</v>
      </c>
      <c r="C60" s="152"/>
      <c r="D60" s="362">
        <v>10</v>
      </c>
      <c r="E60" s="541"/>
      <c r="F60" s="528"/>
      <c r="G60" s="529"/>
      <c r="H60" s="529"/>
      <c r="I60" s="529"/>
      <c r="J60" s="529"/>
      <c r="K60" s="1035">
        <f t="shared" si="19"/>
        <v>0</v>
      </c>
      <c r="L60" s="1035">
        <f t="shared" si="20"/>
        <v>0</v>
      </c>
      <c r="M60" s="1036">
        <f t="shared" si="21"/>
        <v>0</v>
      </c>
      <c r="N60" s="1035">
        <f t="shared" si="22"/>
        <v>0</v>
      </c>
      <c r="O60" s="1035">
        <f t="shared" si="23"/>
        <v>0</v>
      </c>
      <c r="P60" s="1035">
        <f>J60*D60</f>
        <v>0</v>
      </c>
      <c r="Q60" s="539">
        <f t="shared" si="24"/>
        <v>0</v>
      </c>
      <c r="R60" s="79"/>
    </row>
    <row r="61" spans="1:19" ht="18" customHeight="1" x14ac:dyDescent="0.2">
      <c r="A61" s="156" t="s">
        <v>424</v>
      </c>
      <c r="B61" s="157" t="s">
        <v>28</v>
      </c>
      <c r="C61" s="180"/>
      <c r="D61" s="362">
        <v>25</v>
      </c>
      <c r="E61" s="541"/>
      <c r="F61" s="528"/>
      <c r="G61" s="529"/>
      <c r="H61" s="529"/>
      <c r="I61" s="529"/>
      <c r="J61" s="529"/>
      <c r="K61" s="536">
        <f t="shared" si="19"/>
        <v>0</v>
      </c>
      <c r="L61" s="536">
        <f t="shared" si="20"/>
        <v>0</v>
      </c>
      <c r="M61" s="537">
        <f t="shared" si="21"/>
        <v>0</v>
      </c>
      <c r="N61" s="536">
        <f t="shared" si="22"/>
        <v>0</v>
      </c>
      <c r="O61" s="536">
        <f t="shared" si="23"/>
        <v>0</v>
      </c>
      <c r="P61" s="536">
        <f t="shared" ref="P61:P87" si="25">J61*D61</f>
        <v>0</v>
      </c>
      <c r="Q61" s="539">
        <f t="shared" si="24"/>
        <v>0</v>
      </c>
      <c r="R61" s="79"/>
    </row>
    <row r="62" spans="1:19" ht="18" customHeight="1" x14ac:dyDescent="0.2">
      <c r="A62" s="156" t="s">
        <v>425</v>
      </c>
      <c r="B62" s="157" t="s">
        <v>29</v>
      </c>
      <c r="C62" s="180"/>
      <c r="D62" s="362">
        <v>30</v>
      </c>
      <c r="E62" s="541"/>
      <c r="F62" s="528"/>
      <c r="G62" s="529"/>
      <c r="H62" s="529"/>
      <c r="I62" s="529"/>
      <c r="J62" s="529"/>
      <c r="K62" s="536">
        <f t="shared" si="19"/>
        <v>0</v>
      </c>
      <c r="L62" s="536">
        <f t="shared" si="20"/>
        <v>0</v>
      </c>
      <c r="M62" s="537">
        <f t="shared" si="21"/>
        <v>0</v>
      </c>
      <c r="N62" s="536">
        <v>0</v>
      </c>
      <c r="O62" s="536">
        <f t="shared" si="23"/>
        <v>0</v>
      </c>
      <c r="P62" s="536">
        <f t="shared" si="25"/>
        <v>0</v>
      </c>
      <c r="Q62" s="539">
        <f t="shared" si="24"/>
        <v>0</v>
      </c>
      <c r="R62" s="79"/>
    </row>
    <row r="63" spans="1:19" ht="18" customHeight="1" x14ac:dyDescent="0.2">
      <c r="A63" s="156" t="s">
        <v>429</v>
      </c>
      <c r="B63" s="157" t="s">
        <v>244</v>
      </c>
      <c r="C63" s="180"/>
      <c r="D63" s="362">
        <v>29</v>
      </c>
      <c r="E63" s="541"/>
      <c r="F63" s="528"/>
      <c r="G63" s="529"/>
      <c r="H63" s="529"/>
      <c r="I63" s="529"/>
      <c r="J63" s="529"/>
      <c r="K63" s="536">
        <f t="shared" si="19"/>
        <v>0</v>
      </c>
      <c r="L63" s="536">
        <f t="shared" si="20"/>
        <v>0</v>
      </c>
      <c r="M63" s="537">
        <f t="shared" si="21"/>
        <v>0</v>
      </c>
      <c r="N63" s="536">
        <f t="shared" si="22"/>
        <v>0</v>
      </c>
      <c r="O63" s="536">
        <f t="shared" si="23"/>
        <v>0</v>
      </c>
      <c r="P63" s="536">
        <f t="shared" si="25"/>
        <v>0</v>
      </c>
      <c r="Q63" s="539">
        <f t="shared" si="24"/>
        <v>0</v>
      </c>
      <c r="R63" s="79"/>
    </row>
    <row r="64" spans="1:19" ht="18" customHeight="1" x14ac:dyDescent="0.2">
      <c r="A64" s="156" t="s">
        <v>429</v>
      </c>
      <c r="B64" s="157" t="s">
        <v>359</v>
      </c>
      <c r="C64" s="180"/>
      <c r="D64" s="362">
        <v>28</v>
      </c>
      <c r="E64" s="541"/>
      <c r="F64" s="528"/>
      <c r="G64" s="529"/>
      <c r="H64" s="529"/>
      <c r="I64" s="529"/>
      <c r="J64" s="529"/>
      <c r="K64" s="536">
        <f t="shared" si="19"/>
        <v>0</v>
      </c>
      <c r="L64" s="536">
        <f t="shared" si="20"/>
        <v>0</v>
      </c>
      <c r="M64" s="537">
        <f t="shared" si="21"/>
        <v>0</v>
      </c>
      <c r="N64" s="536">
        <f t="shared" si="22"/>
        <v>0</v>
      </c>
      <c r="O64" s="536">
        <f t="shared" si="23"/>
        <v>0</v>
      </c>
      <c r="P64" s="536">
        <f t="shared" si="25"/>
        <v>0</v>
      </c>
      <c r="Q64" s="539">
        <f t="shared" si="24"/>
        <v>0</v>
      </c>
      <c r="R64" s="79"/>
    </row>
    <row r="65" spans="1:18" ht="18" customHeight="1" x14ac:dyDescent="0.2">
      <c r="A65" s="156" t="s">
        <v>426</v>
      </c>
      <c r="B65" s="157" t="s">
        <v>30</v>
      </c>
      <c r="C65" s="180"/>
      <c r="D65" s="362">
        <v>25</v>
      </c>
      <c r="E65" s="528"/>
      <c r="F65" s="528"/>
      <c r="G65" s="529"/>
      <c r="H65" s="529"/>
      <c r="I65" s="529"/>
      <c r="J65" s="529"/>
      <c r="K65" s="536">
        <f t="shared" si="19"/>
        <v>0</v>
      </c>
      <c r="L65" s="536">
        <f t="shared" si="20"/>
        <v>0</v>
      </c>
      <c r="M65" s="537">
        <f t="shared" si="21"/>
        <v>0</v>
      </c>
      <c r="N65" s="536">
        <f t="shared" si="22"/>
        <v>0</v>
      </c>
      <c r="O65" s="536">
        <f t="shared" si="23"/>
        <v>0</v>
      </c>
      <c r="P65" s="536">
        <f t="shared" si="25"/>
        <v>0</v>
      </c>
      <c r="Q65" s="539">
        <f t="shared" si="24"/>
        <v>0</v>
      </c>
      <c r="R65" s="79"/>
    </row>
    <row r="66" spans="1:18" ht="18" customHeight="1" x14ac:dyDescent="0.2">
      <c r="A66" s="181" t="s">
        <v>427</v>
      </c>
      <c r="B66" s="157" t="s">
        <v>31</v>
      </c>
      <c r="C66" s="180"/>
      <c r="D66" s="362">
        <v>20</v>
      </c>
      <c r="E66" s="528"/>
      <c r="F66" s="528"/>
      <c r="G66" s="529"/>
      <c r="H66" s="529"/>
      <c r="I66" s="529"/>
      <c r="J66" s="529"/>
      <c r="K66" s="536">
        <f t="shared" si="19"/>
        <v>0</v>
      </c>
      <c r="L66" s="536">
        <f t="shared" si="20"/>
        <v>0</v>
      </c>
      <c r="M66" s="537">
        <f t="shared" si="21"/>
        <v>0</v>
      </c>
      <c r="N66" s="536">
        <f t="shared" si="22"/>
        <v>0</v>
      </c>
      <c r="O66" s="536">
        <f t="shared" si="23"/>
        <v>0</v>
      </c>
      <c r="P66" s="536">
        <f t="shared" si="25"/>
        <v>0</v>
      </c>
      <c r="Q66" s="539">
        <f t="shared" si="24"/>
        <v>0</v>
      </c>
      <c r="R66" s="79"/>
    </row>
    <row r="67" spans="1:18" ht="18" customHeight="1" x14ac:dyDescent="0.2">
      <c r="A67" s="181" t="s">
        <v>430</v>
      </c>
      <c r="B67" s="157" t="s">
        <v>246</v>
      </c>
      <c r="C67" s="180"/>
      <c r="D67" s="362">
        <v>24</v>
      </c>
      <c r="E67" s="528"/>
      <c r="F67" s="528"/>
      <c r="G67" s="529"/>
      <c r="H67" s="529"/>
      <c r="I67" s="529"/>
      <c r="J67" s="529"/>
      <c r="K67" s="536">
        <f t="shared" si="19"/>
        <v>0</v>
      </c>
      <c r="L67" s="536">
        <f t="shared" si="20"/>
        <v>0</v>
      </c>
      <c r="M67" s="537">
        <f t="shared" si="21"/>
        <v>0</v>
      </c>
      <c r="N67" s="536">
        <f t="shared" si="22"/>
        <v>0</v>
      </c>
      <c r="O67" s="536">
        <f t="shared" si="23"/>
        <v>0</v>
      </c>
      <c r="P67" s="536">
        <f t="shared" si="25"/>
        <v>0</v>
      </c>
      <c r="Q67" s="539">
        <f t="shared" si="24"/>
        <v>0</v>
      </c>
      <c r="R67" s="79"/>
    </row>
    <row r="68" spans="1:18" ht="18" customHeight="1" x14ac:dyDescent="0.2">
      <c r="A68" s="181" t="s">
        <v>430</v>
      </c>
      <c r="B68" s="157" t="s">
        <v>360</v>
      </c>
      <c r="C68" s="180"/>
      <c r="D68" s="362">
        <v>23</v>
      </c>
      <c r="E68" s="528"/>
      <c r="F68" s="528"/>
      <c r="G68" s="529"/>
      <c r="H68" s="529"/>
      <c r="I68" s="529"/>
      <c r="J68" s="529"/>
      <c r="K68" s="536">
        <f t="shared" si="19"/>
        <v>0</v>
      </c>
      <c r="L68" s="536">
        <f t="shared" si="20"/>
        <v>0</v>
      </c>
      <c r="M68" s="537">
        <f t="shared" si="21"/>
        <v>0</v>
      </c>
      <c r="N68" s="536">
        <f t="shared" si="22"/>
        <v>0</v>
      </c>
      <c r="O68" s="536">
        <f t="shared" si="23"/>
        <v>0</v>
      </c>
      <c r="P68" s="536">
        <f t="shared" si="25"/>
        <v>0</v>
      </c>
      <c r="Q68" s="539">
        <f t="shared" si="24"/>
        <v>0</v>
      </c>
      <c r="R68" s="79"/>
    </row>
    <row r="69" spans="1:18" ht="18" customHeight="1" x14ac:dyDescent="0.2">
      <c r="A69" s="181" t="s">
        <v>431</v>
      </c>
      <c r="B69" s="157" t="s">
        <v>160</v>
      </c>
      <c r="C69" s="180"/>
      <c r="D69" s="362">
        <v>3</v>
      </c>
      <c r="E69" s="528"/>
      <c r="F69" s="528"/>
      <c r="G69" s="529"/>
      <c r="H69" s="529"/>
      <c r="I69" s="529"/>
      <c r="J69" s="529"/>
      <c r="K69" s="536">
        <f t="shared" si="19"/>
        <v>0</v>
      </c>
      <c r="L69" s="536">
        <f t="shared" si="20"/>
        <v>0</v>
      </c>
      <c r="M69" s="537">
        <f t="shared" si="21"/>
        <v>0</v>
      </c>
      <c r="N69" s="536">
        <f t="shared" si="22"/>
        <v>0</v>
      </c>
      <c r="O69" s="536">
        <f t="shared" si="23"/>
        <v>0</v>
      </c>
      <c r="P69" s="536">
        <f t="shared" si="25"/>
        <v>0</v>
      </c>
      <c r="Q69" s="539">
        <f t="shared" si="24"/>
        <v>0</v>
      </c>
      <c r="R69" s="79"/>
    </row>
    <row r="70" spans="1:18" ht="18" hidden="1" customHeight="1" x14ac:dyDescent="0.2">
      <c r="A70" s="181">
        <v>1112</v>
      </c>
      <c r="B70" s="157" t="s">
        <v>161</v>
      </c>
      <c r="C70" s="180"/>
      <c r="D70" s="374"/>
      <c r="E70" s="528"/>
      <c r="F70" s="528"/>
      <c r="G70" s="529"/>
      <c r="H70" s="529"/>
      <c r="I70" s="529"/>
      <c r="J70" s="529"/>
      <c r="K70" s="521">
        <f t="shared" si="19"/>
        <v>0</v>
      </c>
      <c r="L70" s="521">
        <f t="shared" si="20"/>
        <v>0</v>
      </c>
      <c r="M70" s="540">
        <f t="shared" si="21"/>
        <v>0</v>
      </c>
      <c r="N70" s="521">
        <f t="shared" si="22"/>
        <v>0</v>
      </c>
      <c r="O70" s="521">
        <f t="shared" si="23"/>
        <v>0</v>
      </c>
      <c r="P70" s="521">
        <f t="shared" si="25"/>
        <v>0</v>
      </c>
      <c r="Q70" s="539">
        <f t="shared" si="24"/>
        <v>0</v>
      </c>
      <c r="R70" s="79"/>
    </row>
    <row r="71" spans="1:18" ht="18" hidden="1" customHeight="1" x14ac:dyDescent="0.2">
      <c r="A71" s="181">
        <v>1113</v>
      </c>
      <c r="B71" s="157" t="s">
        <v>162</v>
      </c>
      <c r="C71" s="180"/>
      <c r="D71" s="374"/>
      <c r="E71" s="528"/>
      <c r="F71" s="528"/>
      <c r="G71" s="529"/>
      <c r="H71" s="529"/>
      <c r="I71" s="529"/>
      <c r="J71" s="529"/>
      <c r="K71" s="1035">
        <f t="shared" si="19"/>
        <v>0</v>
      </c>
      <c r="L71" s="1035">
        <f t="shared" si="20"/>
        <v>0</v>
      </c>
      <c r="M71" s="1036">
        <f t="shared" si="21"/>
        <v>0</v>
      </c>
      <c r="N71" s="1035">
        <f t="shared" si="22"/>
        <v>0</v>
      </c>
      <c r="O71" s="1035">
        <f t="shared" si="23"/>
        <v>0</v>
      </c>
      <c r="P71" s="1035">
        <f t="shared" si="25"/>
        <v>0</v>
      </c>
      <c r="Q71" s="539">
        <f t="shared" si="24"/>
        <v>0</v>
      </c>
      <c r="R71" s="79"/>
    </row>
    <row r="72" spans="1:18" ht="18" hidden="1" customHeight="1" x14ac:dyDescent="0.2">
      <c r="A72" s="181">
        <v>1110</v>
      </c>
      <c r="B72" s="157" t="s">
        <v>163</v>
      </c>
      <c r="C72" s="180"/>
      <c r="D72" s="374"/>
      <c r="E72" s="528"/>
      <c r="F72" s="528"/>
      <c r="G72" s="529"/>
      <c r="H72" s="529"/>
      <c r="I72" s="529"/>
      <c r="J72" s="529"/>
      <c r="K72" s="1035">
        <f t="shared" si="19"/>
        <v>0</v>
      </c>
      <c r="L72" s="1035">
        <f t="shared" si="20"/>
        <v>0</v>
      </c>
      <c r="M72" s="1036">
        <f t="shared" si="21"/>
        <v>0</v>
      </c>
      <c r="N72" s="1035">
        <f t="shared" si="22"/>
        <v>0</v>
      </c>
      <c r="O72" s="1035">
        <f t="shared" si="23"/>
        <v>0</v>
      </c>
      <c r="P72" s="1035">
        <f t="shared" si="25"/>
        <v>0</v>
      </c>
      <c r="Q72" s="539">
        <f t="shared" si="24"/>
        <v>0</v>
      </c>
      <c r="R72" s="79"/>
    </row>
    <row r="73" spans="1:18" ht="18" hidden="1" customHeight="1" x14ac:dyDescent="0.2">
      <c r="A73" s="181">
        <v>1110</v>
      </c>
      <c r="B73" s="157" t="s">
        <v>164</v>
      </c>
      <c r="C73" s="180"/>
      <c r="D73" s="374"/>
      <c r="E73" s="528"/>
      <c r="F73" s="528"/>
      <c r="G73" s="529"/>
      <c r="H73" s="529"/>
      <c r="I73" s="529"/>
      <c r="J73" s="529"/>
      <c r="K73" s="1035">
        <f t="shared" si="19"/>
        <v>0</v>
      </c>
      <c r="L73" s="1035">
        <f t="shared" si="20"/>
        <v>0</v>
      </c>
      <c r="M73" s="1036">
        <f t="shared" si="21"/>
        <v>0</v>
      </c>
      <c r="N73" s="1035">
        <f t="shared" si="22"/>
        <v>0</v>
      </c>
      <c r="O73" s="1035">
        <f t="shared" si="23"/>
        <v>0</v>
      </c>
      <c r="P73" s="1035">
        <f t="shared" si="25"/>
        <v>0</v>
      </c>
      <c r="Q73" s="539">
        <f t="shared" si="24"/>
        <v>0</v>
      </c>
      <c r="R73" s="79"/>
    </row>
    <row r="74" spans="1:18" ht="18" customHeight="1" x14ac:dyDescent="0.2">
      <c r="A74" s="181" t="s">
        <v>432</v>
      </c>
      <c r="B74" s="157" t="s">
        <v>165</v>
      </c>
      <c r="C74" s="180"/>
      <c r="D74" s="362" t="s">
        <v>283</v>
      </c>
      <c r="E74" s="528"/>
      <c r="F74" s="528"/>
      <c r="G74" s="529"/>
      <c r="H74" s="529"/>
      <c r="I74" s="529"/>
      <c r="J74" s="529"/>
      <c r="K74" s="1035">
        <f t="shared" si="19"/>
        <v>0</v>
      </c>
      <c r="L74" s="1035">
        <f t="shared" si="20"/>
        <v>0</v>
      </c>
      <c r="M74" s="1036">
        <f t="shared" si="21"/>
        <v>0</v>
      </c>
      <c r="N74" s="1035">
        <f t="shared" si="22"/>
        <v>0</v>
      </c>
      <c r="O74" s="1035">
        <f t="shared" si="23"/>
        <v>0</v>
      </c>
      <c r="P74" s="1035">
        <f t="shared" si="25"/>
        <v>0</v>
      </c>
      <c r="Q74" s="539">
        <f t="shared" si="24"/>
        <v>0</v>
      </c>
      <c r="R74" s="79"/>
    </row>
    <row r="75" spans="1:18" ht="18" customHeight="1" x14ac:dyDescent="0.2">
      <c r="A75" s="181" t="s">
        <v>433</v>
      </c>
      <c r="B75" s="157" t="s">
        <v>166</v>
      </c>
      <c r="C75" s="180"/>
      <c r="D75" s="362">
        <f>D65*6</f>
        <v>150</v>
      </c>
      <c r="E75" s="528"/>
      <c r="F75" s="528"/>
      <c r="G75" s="529"/>
      <c r="H75" s="529"/>
      <c r="I75" s="529"/>
      <c r="J75" s="529"/>
      <c r="K75" s="1035">
        <f t="shared" si="19"/>
        <v>0</v>
      </c>
      <c r="L75" s="1035">
        <f t="shared" si="20"/>
        <v>0</v>
      </c>
      <c r="M75" s="1036">
        <f t="shared" si="21"/>
        <v>0</v>
      </c>
      <c r="N75" s="1035">
        <f t="shared" si="22"/>
        <v>0</v>
      </c>
      <c r="O75" s="1035">
        <f t="shared" si="23"/>
        <v>0</v>
      </c>
      <c r="P75" s="1035">
        <f t="shared" si="25"/>
        <v>0</v>
      </c>
      <c r="Q75" s="539">
        <f t="shared" si="24"/>
        <v>0</v>
      </c>
      <c r="R75" s="79"/>
    </row>
    <row r="76" spans="1:18" ht="18" customHeight="1" x14ac:dyDescent="0.2">
      <c r="A76" s="181" t="s">
        <v>434</v>
      </c>
      <c r="B76" s="157" t="s">
        <v>361</v>
      </c>
      <c r="C76" s="180"/>
      <c r="D76" s="362">
        <f>D66*6</f>
        <v>120</v>
      </c>
      <c r="E76" s="528"/>
      <c r="F76" s="528"/>
      <c r="G76" s="529"/>
      <c r="H76" s="529"/>
      <c r="I76" s="529"/>
      <c r="J76" s="529"/>
      <c r="K76" s="1035">
        <f t="shared" si="19"/>
        <v>0</v>
      </c>
      <c r="L76" s="1035">
        <f t="shared" si="20"/>
        <v>0</v>
      </c>
      <c r="M76" s="1036">
        <f t="shared" si="21"/>
        <v>0</v>
      </c>
      <c r="N76" s="1035">
        <f t="shared" si="22"/>
        <v>0</v>
      </c>
      <c r="O76" s="1035">
        <f t="shared" si="23"/>
        <v>0</v>
      </c>
      <c r="P76" s="1035">
        <f t="shared" si="25"/>
        <v>0</v>
      </c>
      <c r="Q76" s="539">
        <f t="shared" si="24"/>
        <v>0</v>
      </c>
      <c r="R76" s="79"/>
    </row>
    <row r="77" spans="1:18" ht="18" customHeight="1" x14ac:dyDescent="0.2">
      <c r="A77" s="181" t="s">
        <v>435</v>
      </c>
      <c r="B77" s="157" t="s">
        <v>168</v>
      </c>
      <c r="C77" s="180"/>
      <c r="D77" s="362" t="s">
        <v>283</v>
      </c>
      <c r="E77" s="528"/>
      <c r="F77" s="528"/>
      <c r="G77" s="529"/>
      <c r="H77" s="529"/>
      <c r="I77" s="529"/>
      <c r="J77" s="529"/>
      <c r="K77" s="536">
        <f>E77*D77</f>
        <v>0</v>
      </c>
      <c r="L77" s="536">
        <f t="shared" si="20"/>
        <v>0</v>
      </c>
      <c r="M77" s="537">
        <f t="shared" si="21"/>
        <v>0</v>
      </c>
      <c r="N77" s="536">
        <v>0</v>
      </c>
      <c r="O77" s="536">
        <f t="shared" si="23"/>
        <v>0</v>
      </c>
      <c r="P77" s="536">
        <f t="shared" si="25"/>
        <v>0</v>
      </c>
      <c r="Q77" s="539">
        <f t="shared" si="24"/>
        <v>0</v>
      </c>
      <c r="R77" s="79"/>
    </row>
    <row r="78" spans="1:18" ht="18" hidden="1" customHeight="1" x14ac:dyDescent="0.2">
      <c r="A78" s="181">
        <v>1118</v>
      </c>
      <c r="B78" s="157" t="s">
        <v>169</v>
      </c>
      <c r="C78" s="180"/>
      <c r="D78" s="374"/>
      <c r="E78" s="528"/>
      <c r="F78" s="528"/>
      <c r="G78" s="529"/>
      <c r="H78" s="529"/>
      <c r="I78" s="529"/>
      <c r="J78" s="529"/>
      <c r="K78" s="521">
        <f t="shared" si="19"/>
        <v>0</v>
      </c>
      <c r="L78" s="521">
        <f t="shared" si="20"/>
        <v>0</v>
      </c>
      <c r="M78" s="540">
        <f t="shared" si="21"/>
        <v>0</v>
      </c>
      <c r="N78" s="521">
        <f t="shared" si="22"/>
        <v>0</v>
      </c>
      <c r="O78" s="521">
        <f t="shared" si="23"/>
        <v>0</v>
      </c>
      <c r="P78" s="521">
        <f t="shared" si="25"/>
        <v>0</v>
      </c>
      <c r="Q78" s="539">
        <f t="shared" si="24"/>
        <v>0</v>
      </c>
      <c r="R78" s="79"/>
    </row>
    <row r="79" spans="1:18" ht="18" customHeight="1" x14ac:dyDescent="0.2">
      <c r="A79" s="181" t="s">
        <v>436</v>
      </c>
      <c r="B79" s="157" t="s">
        <v>284</v>
      </c>
      <c r="C79" s="180"/>
      <c r="D79" s="362">
        <v>100</v>
      </c>
      <c r="E79" s="528"/>
      <c r="F79" s="528"/>
      <c r="G79" s="529"/>
      <c r="H79" s="529"/>
      <c r="I79" s="529"/>
      <c r="J79" s="529"/>
      <c r="K79" s="536">
        <f t="shared" si="19"/>
        <v>0</v>
      </c>
      <c r="L79" s="536">
        <f t="shared" si="20"/>
        <v>0</v>
      </c>
      <c r="M79" s="537">
        <f t="shared" si="21"/>
        <v>0</v>
      </c>
      <c r="N79" s="536">
        <f t="shared" si="22"/>
        <v>0</v>
      </c>
      <c r="O79" s="536">
        <f t="shared" si="23"/>
        <v>0</v>
      </c>
      <c r="P79" s="536">
        <f t="shared" si="25"/>
        <v>0</v>
      </c>
      <c r="Q79" s="539">
        <f t="shared" si="24"/>
        <v>0</v>
      </c>
      <c r="R79" s="79"/>
    </row>
    <row r="80" spans="1:18" ht="18" customHeight="1" x14ac:dyDescent="0.2">
      <c r="A80" s="156" t="s">
        <v>221</v>
      </c>
      <c r="B80" s="157" t="s">
        <v>250</v>
      </c>
      <c r="C80" s="180"/>
      <c r="D80" s="375">
        <v>25</v>
      </c>
      <c r="E80" s="528"/>
      <c r="F80" s="528"/>
      <c r="G80" s="529"/>
      <c r="H80" s="529"/>
      <c r="I80" s="529"/>
      <c r="J80" s="529"/>
      <c r="K80" s="536">
        <f t="shared" si="19"/>
        <v>0</v>
      </c>
      <c r="L80" s="536">
        <f t="shared" si="20"/>
        <v>0</v>
      </c>
      <c r="M80" s="537">
        <f t="shared" si="21"/>
        <v>0</v>
      </c>
      <c r="N80" s="536">
        <f t="shared" si="22"/>
        <v>0</v>
      </c>
      <c r="O80" s="536">
        <f t="shared" si="23"/>
        <v>0</v>
      </c>
      <c r="P80" s="536">
        <f t="shared" si="25"/>
        <v>0</v>
      </c>
      <c r="Q80" s="539">
        <f t="shared" si="24"/>
        <v>0</v>
      </c>
      <c r="R80" s="79"/>
    </row>
    <row r="81" spans="1:19" ht="18" customHeight="1" x14ac:dyDescent="0.2">
      <c r="A81" s="156" t="s">
        <v>437</v>
      </c>
      <c r="B81" s="157" t="s">
        <v>251</v>
      </c>
      <c r="C81" s="180"/>
      <c r="D81" s="362">
        <v>100</v>
      </c>
      <c r="E81" s="528"/>
      <c r="F81" s="528"/>
      <c r="G81" s="529"/>
      <c r="H81" s="529"/>
      <c r="I81" s="529"/>
      <c r="J81" s="529"/>
      <c r="K81" s="536">
        <f t="shared" si="19"/>
        <v>0</v>
      </c>
      <c r="L81" s="536">
        <f t="shared" si="20"/>
        <v>0</v>
      </c>
      <c r="M81" s="537">
        <v>0</v>
      </c>
      <c r="N81" s="536">
        <f t="shared" si="22"/>
        <v>0</v>
      </c>
      <c r="O81" s="536">
        <f t="shared" si="23"/>
        <v>0</v>
      </c>
      <c r="P81" s="536">
        <f t="shared" si="25"/>
        <v>0</v>
      </c>
      <c r="Q81" s="539">
        <f t="shared" si="24"/>
        <v>0</v>
      </c>
      <c r="R81" s="79"/>
    </row>
    <row r="82" spans="1:19" ht="18" customHeight="1" x14ac:dyDescent="0.2">
      <c r="A82" s="181" t="s">
        <v>438</v>
      </c>
      <c r="B82" s="157" t="s">
        <v>233</v>
      </c>
      <c r="C82" s="152"/>
      <c r="D82" s="362" t="s">
        <v>283</v>
      </c>
      <c r="E82" s="528"/>
      <c r="F82" s="528"/>
      <c r="G82" s="529"/>
      <c r="H82" s="529"/>
      <c r="I82" s="529"/>
      <c r="J82" s="529"/>
      <c r="K82" s="536">
        <f t="shared" si="19"/>
        <v>0</v>
      </c>
      <c r="L82" s="536">
        <f t="shared" si="20"/>
        <v>0</v>
      </c>
      <c r="M82" s="537">
        <f t="shared" si="21"/>
        <v>0</v>
      </c>
      <c r="N82" s="536">
        <f t="shared" si="22"/>
        <v>0</v>
      </c>
      <c r="O82" s="536">
        <f t="shared" si="23"/>
        <v>0</v>
      </c>
      <c r="P82" s="536">
        <f t="shared" si="25"/>
        <v>0</v>
      </c>
      <c r="Q82" s="539">
        <f t="shared" si="24"/>
        <v>0</v>
      </c>
      <c r="R82" s="79"/>
    </row>
    <row r="83" spans="1:19" ht="18" hidden="1" customHeight="1" x14ac:dyDescent="0.2">
      <c r="A83" s="181">
        <v>2500</v>
      </c>
      <c r="B83" s="157" t="s">
        <v>362</v>
      </c>
      <c r="C83" s="152"/>
      <c r="D83" s="362"/>
      <c r="E83" s="528"/>
      <c r="F83" s="528"/>
      <c r="G83" s="529"/>
      <c r="H83" s="529"/>
      <c r="I83" s="529"/>
      <c r="J83" s="529"/>
      <c r="K83" s="521"/>
      <c r="L83" s="521"/>
      <c r="M83" s="540"/>
      <c r="N83" s="521"/>
      <c r="O83" s="521"/>
      <c r="P83" s="521">
        <f t="shared" si="25"/>
        <v>0</v>
      </c>
      <c r="Q83" s="539"/>
      <c r="R83" s="79"/>
    </row>
    <row r="84" spans="1:19" ht="18" hidden="1" customHeight="1" x14ac:dyDescent="0.2">
      <c r="A84" s="181">
        <v>2503</v>
      </c>
      <c r="B84" s="157" t="s">
        <v>253</v>
      </c>
      <c r="C84" s="152"/>
      <c r="D84" s="362"/>
      <c r="E84" s="528"/>
      <c r="F84" s="528"/>
      <c r="G84" s="529"/>
      <c r="H84" s="529"/>
      <c r="I84" s="529"/>
      <c r="J84" s="529"/>
      <c r="K84" s="521"/>
      <c r="L84" s="521"/>
      <c r="M84" s="540"/>
      <c r="N84" s="521"/>
      <c r="O84" s="521"/>
      <c r="P84" s="521">
        <f t="shared" si="25"/>
        <v>0</v>
      </c>
      <c r="Q84" s="539"/>
      <c r="R84" s="79"/>
    </row>
    <row r="85" spans="1:19" ht="18" hidden="1" customHeight="1" x14ac:dyDescent="0.2">
      <c r="A85" s="181">
        <v>2501</v>
      </c>
      <c r="B85" s="157" t="s">
        <v>363</v>
      </c>
      <c r="C85" s="152"/>
      <c r="D85" s="362"/>
      <c r="E85" s="528"/>
      <c r="F85" s="528"/>
      <c r="G85" s="529"/>
      <c r="H85" s="529"/>
      <c r="I85" s="529"/>
      <c r="J85" s="529"/>
      <c r="K85" s="521"/>
      <c r="L85" s="521"/>
      <c r="M85" s="540"/>
      <c r="N85" s="521"/>
      <c r="O85" s="521"/>
      <c r="P85" s="521">
        <f t="shared" si="25"/>
        <v>0</v>
      </c>
      <c r="Q85" s="539"/>
      <c r="R85" s="79"/>
    </row>
    <row r="86" spans="1:19" ht="18" hidden="1" customHeight="1" x14ac:dyDescent="0.2">
      <c r="A86" s="181">
        <v>2502</v>
      </c>
      <c r="B86" s="157" t="s">
        <v>255</v>
      </c>
      <c r="C86" s="152"/>
      <c r="D86" s="362"/>
      <c r="E86" s="528"/>
      <c r="F86" s="528"/>
      <c r="G86" s="529"/>
      <c r="H86" s="529"/>
      <c r="I86" s="529"/>
      <c r="J86" s="529"/>
      <c r="K86" s="521"/>
      <c r="L86" s="521"/>
      <c r="M86" s="540"/>
      <c r="N86" s="521"/>
      <c r="O86" s="521"/>
      <c r="P86" s="521">
        <f t="shared" si="25"/>
        <v>0</v>
      </c>
      <c r="Q86" s="539"/>
      <c r="R86" s="79"/>
    </row>
    <row r="87" spans="1:19" ht="18" customHeight="1" x14ac:dyDescent="0.2">
      <c r="A87" s="156" t="s">
        <v>52</v>
      </c>
      <c r="B87" s="184" t="s">
        <v>285</v>
      </c>
      <c r="C87" s="152"/>
      <c r="D87" s="362">
        <v>5</v>
      </c>
      <c r="E87" s="528"/>
      <c r="F87" s="528"/>
      <c r="G87" s="529"/>
      <c r="H87" s="529"/>
      <c r="I87" s="529"/>
      <c r="J87" s="529"/>
      <c r="K87" s="1035">
        <f>E87*D87</f>
        <v>0</v>
      </c>
      <c r="L87" s="1035">
        <f>F87*D87</f>
        <v>0</v>
      </c>
      <c r="M87" s="1036">
        <f>G87*D87</f>
        <v>0</v>
      </c>
      <c r="N87" s="1035">
        <f>H87*D87</f>
        <v>0</v>
      </c>
      <c r="O87" s="1035">
        <f>I87*D87</f>
        <v>0</v>
      </c>
      <c r="P87" s="1035">
        <f t="shared" si="25"/>
        <v>0</v>
      </c>
      <c r="Q87" s="539">
        <f>SUM(K87:P87)</f>
        <v>0</v>
      </c>
      <c r="R87" s="79"/>
    </row>
    <row r="88" spans="1:19" ht="18" hidden="1" customHeight="1" x14ac:dyDescent="0.2">
      <c r="A88" s="185"/>
      <c r="B88" s="139" t="s">
        <v>171</v>
      </c>
      <c r="C88" s="186"/>
      <c r="D88" s="376"/>
      <c r="E88" s="241"/>
      <c r="F88" s="241"/>
      <c r="G88" s="524"/>
      <c r="H88" s="524"/>
      <c r="I88" s="524"/>
      <c r="J88" s="524"/>
      <c r="K88" s="525"/>
      <c r="L88" s="525"/>
      <c r="M88" s="526"/>
      <c r="N88" s="525"/>
      <c r="O88" s="525"/>
      <c r="P88" s="525"/>
      <c r="Q88" s="188"/>
      <c r="R88" s="79"/>
    </row>
    <row r="89" spans="1:19" ht="18" hidden="1" customHeight="1" x14ac:dyDescent="0.2">
      <c r="A89" s="189">
        <v>1200</v>
      </c>
      <c r="B89" s="184" t="s">
        <v>171</v>
      </c>
      <c r="C89" s="152"/>
      <c r="D89" s="362"/>
      <c r="E89" s="542"/>
      <c r="F89" s="542"/>
      <c r="G89" s="543"/>
      <c r="H89" s="543"/>
      <c r="I89" s="543"/>
      <c r="J89" s="524"/>
      <c r="K89" s="530"/>
      <c r="L89" s="530"/>
      <c r="M89" s="531"/>
      <c r="N89" s="530"/>
      <c r="O89" s="530"/>
      <c r="P89" s="525"/>
      <c r="Q89" s="194"/>
      <c r="R89" s="79"/>
    </row>
    <row r="90" spans="1:19" ht="18" hidden="1" customHeight="1" x14ac:dyDescent="0.2">
      <c r="A90" s="189">
        <v>1201</v>
      </c>
      <c r="B90" s="184" t="s">
        <v>172</v>
      </c>
      <c r="C90" s="152"/>
      <c r="D90" s="362"/>
      <c r="E90" s="542"/>
      <c r="F90" s="542"/>
      <c r="G90" s="543"/>
      <c r="H90" s="543"/>
      <c r="I90" s="543"/>
      <c r="J90" s="524"/>
      <c r="K90" s="530"/>
      <c r="L90" s="530"/>
      <c r="M90" s="531"/>
      <c r="N90" s="530"/>
      <c r="O90" s="530"/>
      <c r="P90" s="525"/>
      <c r="Q90" s="194"/>
      <c r="R90" s="79"/>
    </row>
    <row r="91" spans="1:19" ht="18" hidden="1" customHeight="1" x14ac:dyDescent="0.2">
      <c r="A91" s="189">
        <v>1250</v>
      </c>
      <c r="B91" s="184" t="s">
        <v>173</v>
      </c>
      <c r="C91" s="152"/>
      <c r="D91" s="362"/>
      <c r="E91" s="542"/>
      <c r="F91" s="542"/>
      <c r="G91" s="543"/>
      <c r="H91" s="543"/>
      <c r="I91" s="543"/>
      <c r="J91" s="524"/>
      <c r="K91" s="530"/>
      <c r="L91" s="530"/>
      <c r="M91" s="531"/>
      <c r="N91" s="530"/>
      <c r="O91" s="530"/>
      <c r="P91" s="525"/>
      <c r="Q91" s="194"/>
      <c r="R91" s="79"/>
    </row>
    <row r="92" spans="1:19" ht="18" hidden="1" customHeight="1" x14ac:dyDescent="0.2">
      <c r="A92" s="185"/>
      <c r="B92" s="139" t="s">
        <v>174</v>
      </c>
      <c r="C92" s="186"/>
      <c r="D92" s="376"/>
      <c r="E92" s="241"/>
      <c r="F92" s="241"/>
      <c r="G92" s="524"/>
      <c r="H92" s="524"/>
      <c r="I92" s="524"/>
      <c r="J92" s="524"/>
      <c r="K92" s="525"/>
      <c r="L92" s="525"/>
      <c r="M92" s="526"/>
      <c r="N92" s="525"/>
      <c r="O92" s="525"/>
      <c r="P92" s="525"/>
      <c r="Q92" s="188"/>
      <c r="R92" s="79"/>
    </row>
    <row r="93" spans="1:19" ht="18" hidden="1" customHeight="1" x14ac:dyDescent="0.2">
      <c r="A93" s="189">
        <v>1300</v>
      </c>
      <c r="B93" s="184" t="s">
        <v>174</v>
      </c>
      <c r="C93" s="123"/>
      <c r="D93" s="362"/>
      <c r="E93" s="544"/>
      <c r="F93" s="528"/>
      <c r="G93" s="545"/>
      <c r="H93" s="546"/>
      <c r="I93" s="547"/>
      <c r="J93" s="515"/>
      <c r="K93" s="548">
        <f t="shared" ref="K93:K106" si="26">E93*D93</f>
        <v>0</v>
      </c>
      <c r="L93" s="536">
        <f t="shared" ref="L93:L106" si="27">F93*D93</f>
        <v>0</v>
      </c>
      <c r="M93" s="549">
        <f t="shared" ref="M93:M106" si="28">G93*D93</f>
        <v>0</v>
      </c>
      <c r="N93" s="550">
        <f t="shared" ref="N93:N106" si="29">H93*D93</f>
        <v>0</v>
      </c>
      <c r="O93" s="551">
        <f t="shared" ref="O93:O106" si="30">I93*D93</f>
        <v>0</v>
      </c>
      <c r="P93" s="516"/>
      <c r="Q93" s="539">
        <f t="shared" ref="Q93:Q106" si="31">SUM(K93:P93)</f>
        <v>0</v>
      </c>
      <c r="R93" s="79"/>
    </row>
    <row r="94" spans="1:19" ht="18" hidden="1" customHeight="1" x14ac:dyDescent="0.2">
      <c r="A94" s="202">
        <v>1300</v>
      </c>
      <c r="B94" s="184" t="s">
        <v>175</v>
      </c>
      <c r="C94" s="123"/>
      <c r="D94" s="362"/>
      <c r="E94" s="552"/>
      <c r="F94" s="528"/>
      <c r="G94" s="545"/>
      <c r="H94" s="546"/>
      <c r="I94" s="547"/>
      <c r="J94" s="515"/>
      <c r="K94" s="548">
        <f t="shared" si="26"/>
        <v>0</v>
      </c>
      <c r="L94" s="536">
        <f t="shared" si="27"/>
        <v>0</v>
      </c>
      <c r="M94" s="549">
        <f t="shared" si="28"/>
        <v>0</v>
      </c>
      <c r="N94" s="550">
        <f t="shared" si="29"/>
        <v>0</v>
      </c>
      <c r="O94" s="551">
        <f t="shared" si="30"/>
        <v>0</v>
      </c>
      <c r="P94" s="516"/>
      <c r="Q94" s="539">
        <f t="shared" si="31"/>
        <v>0</v>
      </c>
      <c r="R94" s="79"/>
      <c r="S94" s="154" t="s">
        <v>74</v>
      </c>
    </row>
    <row r="95" spans="1:19" ht="18" hidden="1" customHeight="1" x14ac:dyDescent="0.2">
      <c r="A95" s="202">
        <v>1301</v>
      </c>
      <c r="B95" s="184" t="s">
        <v>176</v>
      </c>
      <c r="C95" s="123"/>
      <c r="D95" s="362"/>
      <c r="E95" s="544"/>
      <c r="F95" s="528"/>
      <c r="G95" s="553"/>
      <c r="H95" s="554"/>
      <c r="I95" s="555"/>
      <c r="J95" s="556"/>
      <c r="K95" s="548">
        <f t="shared" si="26"/>
        <v>0</v>
      </c>
      <c r="L95" s="536">
        <f t="shared" si="27"/>
        <v>0</v>
      </c>
      <c r="M95" s="549">
        <f t="shared" si="28"/>
        <v>0</v>
      </c>
      <c r="N95" s="550">
        <f t="shared" si="29"/>
        <v>0</v>
      </c>
      <c r="O95" s="551">
        <f t="shared" si="30"/>
        <v>0</v>
      </c>
      <c r="P95" s="516"/>
      <c r="Q95" s="539">
        <f t="shared" si="31"/>
        <v>0</v>
      </c>
      <c r="R95" s="79"/>
      <c r="S95" s="165">
        <f>SUM(M94:P96)</f>
        <v>0</v>
      </c>
    </row>
    <row r="96" spans="1:19" ht="19.149999999999999" hidden="1" customHeight="1" x14ac:dyDescent="0.2">
      <c r="A96" s="202">
        <v>1301</v>
      </c>
      <c r="B96" s="184" t="s">
        <v>177</v>
      </c>
      <c r="C96" s="123"/>
      <c r="D96" s="362"/>
      <c r="E96" s="544"/>
      <c r="F96" s="528"/>
      <c r="G96" s="553"/>
      <c r="H96" s="554"/>
      <c r="I96" s="555"/>
      <c r="J96" s="556"/>
      <c r="K96" s="548">
        <f t="shared" si="26"/>
        <v>0</v>
      </c>
      <c r="L96" s="536">
        <f t="shared" si="27"/>
        <v>0</v>
      </c>
      <c r="M96" s="549">
        <f t="shared" si="28"/>
        <v>0</v>
      </c>
      <c r="N96" s="550">
        <f t="shared" si="29"/>
        <v>0</v>
      </c>
      <c r="O96" s="551">
        <f t="shared" si="30"/>
        <v>0</v>
      </c>
      <c r="P96" s="516"/>
      <c r="Q96" s="539">
        <f t="shared" si="31"/>
        <v>0</v>
      </c>
      <c r="R96" s="169"/>
    </row>
    <row r="97" spans="1:18" ht="19.149999999999999" hidden="1" customHeight="1" x14ac:dyDescent="0.2">
      <c r="A97" s="202">
        <v>1302</v>
      </c>
      <c r="B97" s="184" t="s">
        <v>178</v>
      </c>
      <c r="C97" s="123"/>
      <c r="D97" s="362"/>
      <c r="E97" s="544"/>
      <c r="F97" s="528"/>
      <c r="G97" s="553"/>
      <c r="H97" s="554"/>
      <c r="I97" s="555"/>
      <c r="J97" s="556"/>
      <c r="K97" s="548">
        <f t="shared" si="26"/>
        <v>0</v>
      </c>
      <c r="L97" s="536">
        <f t="shared" si="27"/>
        <v>0</v>
      </c>
      <c r="M97" s="549">
        <f t="shared" si="28"/>
        <v>0</v>
      </c>
      <c r="N97" s="550">
        <f t="shared" si="29"/>
        <v>0</v>
      </c>
      <c r="O97" s="551">
        <f t="shared" si="30"/>
        <v>0</v>
      </c>
      <c r="P97" s="516"/>
      <c r="Q97" s="539">
        <f t="shared" si="31"/>
        <v>0</v>
      </c>
      <c r="R97" s="169"/>
    </row>
    <row r="98" spans="1:18" ht="19.149999999999999" hidden="1" customHeight="1" x14ac:dyDescent="0.2">
      <c r="A98" s="202">
        <v>1302</v>
      </c>
      <c r="B98" s="184" t="s">
        <v>179</v>
      </c>
      <c r="C98" s="123"/>
      <c r="D98" s="362"/>
      <c r="E98" s="544"/>
      <c r="F98" s="528"/>
      <c r="G98" s="553"/>
      <c r="H98" s="554"/>
      <c r="I98" s="555"/>
      <c r="J98" s="556"/>
      <c r="K98" s="548">
        <f t="shared" si="26"/>
        <v>0</v>
      </c>
      <c r="L98" s="536">
        <f t="shared" si="27"/>
        <v>0</v>
      </c>
      <c r="M98" s="549">
        <f t="shared" si="28"/>
        <v>0</v>
      </c>
      <c r="N98" s="550">
        <f t="shared" si="29"/>
        <v>0</v>
      </c>
      <c r="O98" s="551">
        <f t="shared" si="30"/>
        <v>0</v>
      </c>
      <c r="P98" s="516"/>
      <c r="Q98" s="539">
        <f t="shared" si="31"/>
        <v>0</v>
      </c>
      <c r="R98" s="169"/>
    </row>
    <row r="99" spans="1:18" ht="19.149999999999999" hidden="1" customHeight="1" x14ac:dyDescent="0.2">
      <c r="A99" s="202">
        <v>1303</v>
      </c>
      <c r="B99" s="184" t="s">
        <v>364</v>
      </c>
      <c r="C99" s="123"/>
      <c r="D99" s="362"/>
      <c r="E99" s="544"/>
      <c r="F99" s="528"/>
      <c r="G99" s="553"/>
      <c r="H99" s="554"/>
      <c r="I99" s="555"/>
      <c r="J99" s="556"/>
      <c r="K99" s="548">
        <f t="shared" si="26"/>
        <v>0</v>
      </c>
      <c r="L99" s="536">
        <f t="shared" si="27"/>
        <v>0</v>
      </c>
      <c r="M99" s="549">
        <f t="shared" si="28"/>
        <v>0</v>
      </c>
      <c r="N99" s="550">
        <f t="shared" si="29"/>
        <v>0</v>
      </c>
      <c r="O99" s="551">
        <f t="shared" si="30"/>
        <v>0</v>
      </c>
      <c r="P99" s="516"/>
      <c r="Q99" s="539">
        <f t="shared" si="31"/>
        <v>0</v>
      </c>
      <c r="R99" s="169"/>
    </row>
    <row r="100" spans="1:18" ht="19.149999999999999" hidden="1" customHeight="1" x14ac:dyDescent="0.2">
      <c r="A100" s="202">
        <v>1303</v>
      </c>
      <c r="B100" s="184" t="s">
        <v>365</v>
      </c>
      <c r="C100" s="123"/>
      <c r="D100" s="362"/>
      <c r="E100" s="544"/>
      <c r="F100" s="528"/>
      <c r="G100" s="553"/>
      <c r="H100" s="554"/>
      <c r="I100" s="555"/>
      <c r="J100" s="556"/>
      <c r="K100" s="548">
        <f t="shared" si="26"/>
        <v>0</v>
      </c>
      <c r="L100" s="536">
        <f t="shared" si="27"/>
        <v>0</v>
      </c>
      <c r="M100" s="549">
        <f t="shared" si="28"/>
        <v>0</v>
      </c>
      <c r="N100" s="550">
        <f t="shared" si="29"/>
        <v>0</v>
      </c>
      <c r="O100" s="551">
        <f t="shared" si="30"/>
        <v>0</v>
      </c>
      <c r="P100" s="516"/>
      <c r="Q100" s="539">
        <f t="shared" si="31"/>
        <v>0</v>
      </c>
      <c r="R100" s="169"/>
    </row>
    <row r="101" spans="1:18" ht="19.149999999999999" hidden="1" customHeight="1" x14ac:dyDescent="0.2">
      <c r="A101" s="202">
        <v>1304</v>
      </c>
      <c r="B101" s="184" t="s">
        <v>182</v>
      </c>
      <c r="C101" s="123"/>
      <c r="D101" s="362"/>
      <c r="E101" s="544"/>
      <c r="F101" s="528"/>
      <c r="G101" s="553"/>
      <c r="H101" s="554"/>
      <c r="I101" s="555"/>
      <c r="J101" s="556"/>
      <c r="K101" s="548">
        <f t="shared" si="26"/>
        <v>0</v>
      </c>
      <c r="L101" s="536">
        <f t="shared" si="27"/>
        <v>0</v>
      </c>
      <c r="M101" s="549">
        <f t="shared" si="28"/>
        <v>0</v>
      </c>
      <c r="N101" s="550">
        <f t="shared" si="29"/>
        <v>0</v>
      </c>
      <c r="O101" s="551">
        <f t="shared" si="30"/>
        <v>0</v>
      </c>
      <c r="P101" s="516"/>
      <c r="Q101" s="539">
        <f t="shared" si="31"/>
        <v>0</v>
      </c>
      <c r="R101" s="169"/>
    </row>
    <row r="102" spans="1:18" ht="19.149999999999999" hidden="1" customHeight="1" x14ac:dyDescent="0.2">
      <c r="A102" s="202">
        <v>1305</v>
      </c>
      <c r="B102" s="184" t="s">
        <v>183</v>
      </c>
      <c r="C102" s="123"/>
      <c r="D102" s="362"/>
      <c r="E102" s="544"/>
      <c r="F102" s="528"/>
      <c r="G102" s="553"/>
      <c r="H102" s="554"/>
      <c r="I102" s="555"/>
      <c r="J102" s="556"/>
      <c r="K102" s="548">
        <f t="shared" si="26"/>
        <v>0</v>
      </c>
      <c r="L102" s="536">
        <f t="shared" si="27"/>
        <v>0</v>
      </c>
      <c r="M102" s="549">
        <f t="shared" si="28"/>
        <v>0</v>
      </c>
      <c r="N102" s="550">
        <f t="shared" si="29"/>
        <v>0</v>
      </c>
      <c r="O102" s="551">
        <f t="shared" si="30"/>
        <v>0</v>
      </c>
      <c r="P102" s="516"/>
      <c r="Q102" s="539">
        <f t="shared" si="31"/>
        <v>0</v>
      </c>
      <c r="R102" s="169"/>
    </row>
    <row r="103" spans="1:18" ht="19.149999999999999" hidden="1" customHeight="1" x14ac:dyDescent="0.2">
      <c r="A103" s="202">
        <v>1305</v>
      </c>
      <c r="B103" s="184" t="s">
        <v>184</v>
      </c>
      <c r="C103" s="123"/>
      <c r="D103" s="362"/>
      <c r="E103" s="544"/>
      <c r="F103" s="528"/>
      <c r="G103" s="553"/>
      <c r="H103" s="554"/>
      <c r="I103" s="555"/>
      <c r="J103" s="556"/>
      <c r="K103" s="548">
        <f t="shared" si="26"/>
        <v>0</v>
      </c>
      <c r="L103" s="536">
        <f t="shared" si="27"/>
        <v>0</v>
      </c>
      <c r="M103" s="549">
        <f t="shared" si="28"/>
        <v>0</v>
      </c>
      <c r="N103" s="550">
        <f t="shared" si="29"/>
        <v>0</v>
      </c>
      <c r="O103" s="551">
        <f t="shared" si="30"/>
        <v>0</v>
      </c>
      <c r="P103" s="516"/>
      <c r="Q103" s="539">
        <f t="shared" si="31"/>
        <v>0</v>
      </c>
      <c r="R103" s="169"/>
    </row>
    <row r="104" spans="1:18" ht="19.149999999999999" hidden="1" customHeight="1" x14ac:dyDescent="0.2">
      <c r="A104" s="202">
        <v>1305</v>
      </c>
      <c r="B104" s="184" t="s">
        <v>240</v>
      </c>
      <c r="C104" s="123"/>
      <c r="D104" s="362"/>
      <c r="E104" s="544"/>
      <c r="F104" s="528"/>
      <c r="G104" s="553"/>
      <c r="H104" s="554"/>
      <c r="I104" s="555"/>
      <c r="J104" s="556"/>
      <c r="K104" s="548">
        <f t="shared" si="26"/>
        <v>0</v>
      </c>
      <c r="L104" s="536">
        <f t="shared" si="27"/>
        <v>0</v>
      </c>
      <c r="M104" s="549">
        <f t="shared" si="28"/>
        <v>0</v>
      </c>
      <c r="N104" s="550">
        <f t="shared" si="29"/>
        <v>0</v>
      </c>
      <c r="O104" s="551">
        <f t="shared" si="30"/>
        <v>0</v>
      </c>
      <c r="P104" s="516"/>
      <c r="Q104" s="539">
        <f t="shared" si="31"/>
        <v>0</v>
      </c>
      <c r="R104" s="169"/>
    </row>
    <row r="105" spans="1:18" ht="19.149999999999999" hidden="1" customHeight="1" x14ac:dyDescent="0.2">
      <c r="A105" s="202">
        <v>1305</v>
      </c>
      <c r="B105" s="184" t="s">
        <v>185</v>
      </c>
      <c r="C105" s="123"/>
      <c r="D105" s="362"/>
      <c r="E105" s="544"/>
      <c r="F105" s="528"/>
      <c r="G105" s="553"/>
      <c r="H105" s="554"/>
      <c r="I105" s="555"/>
      <c r="J105" s="556"/>
      <c r="K105" s="548">
        <f t="shared" si="26"/>
        <v>0</v>
      </c>
      <c r="L105" s="536">
        <f t="shared" si="27"/>
        <v>0</v>
      </c>
      <c r="M105" s="549">
        <f t="shared" si="28"/>
        <v>0</v>
      </c>
      <c r="N105" s="550">
        <f t="shared" si="29"/>
        <v>0</v>
      </c>
      <c r="O105" s="551">
        <f t="shared" si="30"/>
        <v>0</v>
      </c>
      <c r="P105" s="516"/>
      <c r="Q105" s="539">
        <f t="shared" si="31"/>
        <v>0</v>
      </c>
      <c r="R105" s="169"/>
    </row>
    <row r="106" spans="1:18" ht="19.149999999999999" hidden="1" customHeight="1" x14ac:dyDescent="0.2">
      <c r="A106" s="202">
        <v>1306</v>
      </c>
      <c r="B106" s="184" t="s">
        <v>186</v>
      </c>
      <c r="C106" s="123"/>
      <c r="D106" s="362"/>
      <c r="E106" s="544"/>
      <c r="F106" s="528"/>
      <c r="G106" s="553"/>
      <c r="H106" s="554"/>
      <c r="I106" s="555"/>
      <c r="J106" s="556"/>
      <c r="K106" s="548">
        <f t="shared" si="26"/>
        <v>0</v>
      </c>
      <c r="L106" s="536">
        <f t="shared" si="27"/>
        <v>0</v>
      </c>
      <c r="M106" s="549">
        <f t="shared" si="28"/>
        <v>0</v>
      </c>
      <c r="N106" s="550">
        <f t="shared" si="29"/>
        <v>0</v>
      </c>
      <c r="O106" s="551">
        <f t="shared" si="30"/>
        <v>0</v>
      </c>
      <c r="P106" s="516"/>
      <c r="Q106" s="539">
        <f t="shared" si="31"/>
        <v>0</v>
      </c>
      <c r="R106" s="169"/>
    </row>
    <row r="107" spans="1:18" ht="19.149999999999999" hidden="1" customHeight="1" x14ac:dyDescent="0.2">
      <c r="A107" s="205"/>
      <c r="B107" s="139" t="s">
        <v>347</v>
      </c>
      <c r="C107" s="206"/>
      <c r="D107" s="379"/>
      <c r="E107" s="557"/>
      <c r="F107" s="557"/>
      <c r="G107" s="558"/>
      <c r="H107" s="558"/>
      <c r="I107" s="558"/>
      <c r="J107" s="558"/>
      <c r="K107" s="559"/>
      <c r="L107" s="559"/>
      <c r="M107" s="560"/>
      <c r="N107" s="559"/>
      <c r="O107" s="561"/>
      <c r="P107" s="562"/>
      <c r="Q107" s="563"/>
      <c r="R107" s="169"/>
    </row>
    <row r="108" spans="1:18" ht="19.149999999999999" hidden="1" customHeight="1" x14ac:dyDescent="0.2">
      <c r="A108" s="202">
        <v>1307</v>
      </c>
      <c r="B108" s="184" t="s">
        <v>187</v>
      </c>
      <c r="C108" s="123"/>
      <c r="D108" s="362"/>
      <c r="E108" s="544"/>
      <c r="F108" s="528"/>
      <c r="G108" s="553"/>
      <c r="H108" s="554"/>
      <c r="I108" s="555"/>
      <c r="J108" s="556"/>
      <c r="K108" s="548">
        <f t="shared" ref="K108:K117" si="32">E108*D108</f>
        <v>0</v>
      </c>
      <c r="L108" s="536">
        <f t="shared" ref="L108:L117" si="33">F108*D108</f>
        <v>0</v>
      </c>
      <c r="M108" s="549">
        <f t="shared" ref="M108:M117" si="34">G108*D108</f>
        <v>0</v>
      </c>
      <c r="N108" s="550">
        <f t="shared" ref="N108:N117" si="35">H108*D108</f>
        <v>0</v>
      </c>
      <c r="O108" s="551">
        <f t="shared" ref="O108:O117" si="36">I108*D108</f>
        <v>0</v>
      </c>
      <c r="P108" s="516"/>
      <c r="Q108" s="539">
        <f t="shared" ref="Q108:Q117" si="37">SUM(K108:P108)</f>
        <v>0</v>
      </c>
      <c r="R108" s="169"/>
    </row>
    <row r="109" spans="1:18" ht="19.149999999999999" hidden="1" customHeight="1" x14ac:dyDescent="0.2">
      <c r="A109" s="202">
        <v>1308</v>
      </c>
      <c r="B109" s="184" t="s">
        <v>188</v>
      </c>
      <c r="C109" s="123"/>
      <c r="D109" s="362"/>
      <c r="E109" s="544"/>
      <c r="F109" s="528"/>
      <c r="G109" s="553"/>
      <c r="H109" s="554"/>
      <c r="I109" s="555"/>
      <c r="J109" s="556"/>
      <c r="K109" s="548">
        <f t="shared" si="32"/>
        <v>0</v>
      </c>
      <c r="L109" s="536">
        <f t="shared" si="33"/>
        <v>0</v>
      </c>
      <c r="M109" s="549">
        <f t="shared" si="34"/>
        <v>0</v>
      </c>
      <c r="N109" s="550">
        <f t="shared" si="35"/>
        <v>0</v>
      </c>
      <c r="O109" s="551">
        <f t="shared" si="36"/>
        <v>0</v>
      </c>
      <c r="P109" s="516"/>
      <c r="Q109" s="539">
        <f t="shared" si="37"/>
        <v>0</v>
      </c>
      <c r="R109" s="169"/>
    </row>
    <row r="110" spans="1:18" ht="19.149999999999999" hidden="1" customHeight="1" x14ac:dyDescent="0.2">
      <c r="A110" s="202">
        <v>1309</v>
      </c>
      <c r="B110" s="184" t="s">
        <v>189</v>
      </c>
      <c r="C110" s="123"/>
      <c r="D110" s="362"/>
      <c r="E110" s="544"/>
      <c r="F110" s="528"/>
      <c r="G110" s="553"/>
      <c r="H110" s="554"/>
      <c r="I110" s="555"/>
      <c r="J110" s="556"/>
      <c r="K110" s="548">
        <f t="shared" si="32"/>
        <v>0</v>
      </c>
      <c r="L110" s="536">
        <f t="shared" si="33"/>
        <v>0</v>
      </c>
      <c r="M110" s="549">
        <f t="shared" si="34"/>
        <v>0</v>
      </c>
      <c r="N110" s="550">
        <f t="shared" si="35"/>
        <v>0</v>
      </c>
      <c r="O110" s="551">
        <f t="shared" si="36"/>
        <v>0</v>
      </c>
      <c r="P110" s="516"/>
      <c r="Q110" s="539">
        <f t="shared" si="37"/>
        <v>0</v>
      </c>
      <c r="R110" s="169"/>
    </row>
    <row r="111" spans="1:18" ht="19.149999999999999" hidden="1" customHeight="1" x14ac:dyDescent="0.2">
      <c r="A111" s="202">
        <v>1309</v>
      </c>
      <c r="B111" s="184" t="s">
        <v>190</v>
      </c>
      <c r="C111" s="123"/>
      <c r="D111" s="362"/>
      <c r="E111" s="544"/>
      <c r="F111" s="528"/>
      <c r="G111" s="553"/>
      <c r="H111" s="554"/>
      <c r="I111" s="555"/>
      <c r="J111" s="556"/>
      <c r="K111" s="548">
        <f t="shared" si="32"/>
        <v>0</v>
      </c>
      <c r="L111" s="536">
        <f t="shared" si="33"/>
        <v>0</v>
      </c>
      <c r="M111" s="549">
        <f t="shared" si="34"/>
        <v>0</v>
      </c>
      <c r="N111" s="550">
        <f t="shared" si="35"/>
        <v>0</v>
      </c>
      <c r="O111" s="551">
        <f t="shared" si="36"/>
        <v>0</v>
      </c>
      <c r="P111" s="516"/>
      <c r="Q111" s="539">
        <f t="shared" si="37"/>
        <v>0</v>
      </c>
      <c r="R111" s="169"/>
    </row>
    <row r="112" spans="1:18" ht="19.149999999999999" hidden="1" customHeight="1" x14ac:dyDescent="0.2">
      <c r="A112" s="202">
        <v>1310</v>
      </c>
      <c r="B112" s="184" t="s">
        <v>191</v>
      </c>
      <c r="C112" s="123"/>
      <c r="D112" s="362"/>
      <c r="E112" s="544"/>
      <c r="F112" s="528"/>
      <c r="G112" s="553"/>
      <c r="H112" s="554"/>
      <c r="I112" s="555"/>
      <c r="J112" s="556"/>
      <c r="K112" s="548">
        <f t="shared" si="32"/>
        <v>0</v>
      </c>
      <c r="L112" s="536">
        <f t="shared" si="33"/>
        <v>0</v>
      </c>
      <c r="M112" s="549">
        <f t="shared" si="34"/>
        <v>0</v>
      </c>
      <c r="N112" s="550">
        <f t="shared" si="35"/>
        <v>0</v>
      </c>
      <c r="O112" s="551">
        <f t="shared" si="36"/>
        <v>0</v>
      </c>
      <c r="P112" s="516"/>
      <c r="Q112" s="539">
        <f t="shared" si="37"/>
        <v>0</v>
      </c>
      <c r="R112" s="169"/>
    </row>
    <row r="113" spans="1:18" ht="19.149999999999999" hidden="1" customHeight="1" x14ac:dyDescent="0.2">
      <c r="A113" s="202">
        <v>1311</v>
      </c>
      <c r="B113" s="184" t="s">
        <v>192</v>
      </c>
      <c r="C113" s="123"/>
      <c r="D113" s="362"/>
      <c r="E113" s="544"/>
      <c r="F113" s="528"/>
      <c r="G113" s="553"/>
      <c r="H113" s="554"/>
      <c r="I113" s="555"/>
      <c r="J113" s="556"/>
      <c r="K113" s="548">
        <f t="shared" si="32"/>
        <v>0</v>
      </c>
      <c r="L113" s="536">
        <f t="shared" si="33"/>
        <v>0</v>
      </c>
      <c r="M113" s="549">
        <f t="shared" si="34"/>
        <v>0</v>
      </c>
      <c r="N113" s="550">
        <f t="shared" si="35"/>
        <v>0</v>
      </c>
      <c r="O113" s="551">
        <f t="shared" si="36"/>
        <v>0</v>
      </c>
      <c r="P113" s="516"/>
      <c r="Q113" s="539">
        <f t="shared" si="37"/>
        <v>0</v>
      </c>
      <c r="R113" s="169"/>
    </row>
    <row r="114" spans="1:18" ht="19.149999999999999" hidden="1" customHeight="1" x14ac:dyDescent="0.2">
      <c r="A114" s="202">
        <v>1311</v>
      </c>
      <c r="B114" s="184" t="s">
        <v>192</v>
      </c>
      <c r="C114" s="123"/>
      <c r="D114" s="362"/>
      <c r="E114" s="544"/>
      <c r="F114" s="528"/>
      <c r="G114" s="553"/>
      <c r="H114" s="554"/>
      <c r="I114" s="555"/>
      <c r="J114" s="556"/>
      <c r="K114" s="548">
        <f t="shared" si="32"/>
        <v>0</v>
      </c>
      <c r="L114" s="536">
        <f t="shared" si="33"/>
        <v>0</v>
      </c>
      <c r="M114" s="549">
        <f t="shared" si="34"/>
        <v>0</v>
      </c>
      <c r="N114" s="550">
        <f t="shared" si="35"/>
        <v>0</v>
      </c>
      <c r="O114" s="551">
        <f t="shared" si="36"/>
        <v>0</v>
      </c>
      <c r="P114" s="516"/>
      <c r="Q114" s="539">
        <f t="shared" si="37"/>
        <v>0</v>
      </c>
      <c r="R114" s="169"/>
    </row>
    <row r="115" spans="1:18" ht="19.149999999999999" hidden="1" customHeight="1" x14ac:dyDescent="0.2">
      <c r="A115" s="202">
        <v>1312</v>
      </c>
      <c r="B115" s="184" t="s">
        <v>193</v>
      </c>
      <c r="C115" s="123"/>
      <c r="D115" s="362"/>
      <c r="E115" s="544"/>
      <c r="F115" s="528"/>
      <c r="G115" s="553"/>
      <c r="H115" s="554"/>
      <c r="I115" s="555"/>
      <c r="J115" s="556"/>
      <c r="K115" s="548">
        <f t="shared" si="32"/>
        <v>0</v>
      </c>
      <c r="L115" s="536">
        <f t="shared" si="33"/>
        <v>0</v>
      </c>
      <c r="M115" s="549">
        <f t="shared" si="34"/>
        <v>0</v>
      </c>
      <c r="N115" s="550">
        <f t="shared" si="35"/>
        <v>0</v>
      </c>
      <c r="O115" s="551">
        <f t="shared" si="36"/>
        <v>0</v>
      </c>
      <c r="P115" s="516"/>
      <c r="Q115" s="539">
        <f t="shared" si="37"/>
        <v>0</v>
      </c>
      <c r="R115" s="169"/>
    </row>
    <row r="116" spans="1:18" ht="19.149999999999999" hidden="1" customHeight="1" x14ac:dyDescent="0.2">
      <c r="A116" s="202">
        <v>1314</v>
      </c>
      <c r="B116" s="184" t="s">
        <v>194</v>
      </c>
      <c r="C116" s="123"/>
      <c r="D116" s="362"/>
      <c r="E116" s="544"/>
      <c r="F116" s="528"/>
      <c r="G116" s="553"/>
      <c r="H116" s="554"/>
      <c r="I116" s="555"/>
      <c r="J116" s="556"/>
      <c r="K116" s="548">
        <f t="shared" si="32"/>
        <v>0</v>
      </c>
      <c r="L116" s="536">
        <f t="shared" si="33"/>
        <v>0</v>
      </c>
      <c r="M116" s="549">
        <f t="shared" si="34"/>
        <v>0</v>
      </c>
      <c r="N116" s="550">
        <f t="shared" si="35"/>
        <v>0</v>
      </c>
      <c r="O116" s="551">
        <f t="shared" si="36"/>
        <v>0</v>
      </c>
      <c r="P116" s="516"/>
      <c r="Q116" s="539">
        <f t="shared" si="37"/>
        <v>0</v>
      </c>
      <c r="R116" s="169"/>
    </row>
    <row r="117" spans="1:18" ht="19.149999999999999" hidden="1" customHeight="1" x14ac:dyDescent="0.2">
      <c r="A117" s="202">
        <v>1315</v>
      </c>
      <c r="B117" s="184" t="s">
        <v>195</v>
      </c>
      <c r="C117" s="123"/>
      <c r="D117" s="362"/>
      <c r="E117" s="544"/>
      <c r="F117" s="528"/>
      <c r="G117" s="553"/>
      <c r="H117" s="554"/>
      <c r="I117" s="555"/>
      <c r="J117" s="556"/>
      <c r="K117" s="548">
        <f t="shared" si="32"/>
        <v>0</v>
      </c>
      <c r="L117" s="536">
        <f t="shared" si="33"/>
        <v>0</v>
      </c>
      <c r="M117" s="549">
        <f t="shared" si="34"/>
        <v>0</v>
      </c>
      <c r="N117" s="550">
        <f t="shared" si="35"/>
        <v>0</v>
      </c>
      <c r="O117" s="551">
        <f t="shared" si="36"/>
        <v>0</v>
      </c>
      <c r="P117" s="516"/>
      <c r="Q117" s="539">
        <f t="shared" si="37"/>
        <v>0</v>
      </c>
      <c r="R117" s="169"/>
    </row>
    <row r="118" spans="1:18" ht="18" customHeight="1" x14ac:dyDescent="0.25">
      <c r="A118" s="214"/>
      <c r="B118" s="139" t="s">
        <v>196</v>
      </c>
      <c r="C118" s="215"/>
      <c r="D118" s="490"/>
      <c r="E118" s="564"/>
      <c r="F118" s="564"/>
      <c r="G118" s="565"/>
      <c r="H118" s="565"/>
      <c r="I118" s="565"/>
      <c r="J118" s="565"/>
      <c r="K118" s="566"/>
      <c r="L118" s="566"/>
      <c r="M118" s="567"/>
      <c r="N118" s="566"/>
      <c r="O118" s="568"/>
      <c r="P118" s="569"/>
      <c r="Q118" s="570"/>
      <c r="R118" s="79"/>
    </row>
    <row r="119" spans="1:18" s="170" customFormat="1" ht="18" customHeight="1" x14ac:dyDescent="0.2">
      <c r="A119" s="202" t="s">
        <v>439</v>
      </c>
      <c r="B119" s="184" t="s">
        <v>197</v>
      </c>
      <c r="C119" s="123"/>
      <c r="D119" s="362"/>
      <c r="E119" s="528"/>
      <c r="F119" s="528"/>
      <c r="G119" s="532"/>
      <c r="H119" s="532"/>
      <c r="I119" s="532"/>
      <c r="J119" s="532"/>
      <c r="K119" s="536">
        <f t="shared" ref="K119:K138" si="38">E119*D119</f>
        <v>0</v>
      </c>
      <c r="L119" s="536">
        <f t="shared" ref="L119:L138" si="39">F119*D119</f>
        <v>0</v>
      </c>
      <c r="M119" s="537">
        <f t="shared" ref="M119:M138" si="40">G119*D119</f>
        <v>0</v>
      </c>
      <c r="N119" s="536">
        <f t="shared" ref="N119:N138" si="41">H119*D119</f>
        <v>0</v>
      </c>
      <c r="O119" s="536">
        <f t="shared" ref="O119:O138" si="42">I119*D119</f>
        <v>0</v>
      </c>
      <c r="P119" s="536">
        <f t="shared" ref="P119:P135" si="43">J119*D119</f>
        <v>0</v>
      </c>
      <c r="Q119" s="539">
        <f t="shared" ref="Q119:Q138" si="44">SUM(K119:P119)</f>
        <v>0</v>
      </c>
      <c r="R119" s="169"/>
    </row>
    <row r="120" spans="1:18" s="170" customFormat="1" ht="18" customHeight="1" x14ac:dyDescent="0.2">
      <c r="A120" s="202" t="s">
        <v>440</v>
      </c>
      <c r="B120" s="184" t="s">
        <v>256</v>
      </c>
      <c r="C120" s="123"/>
      <c r="D120" s="362"/>
      <c r="E120" s="528"/>
      <c r="F120" s="528"/>
      <c r="G120" s="532"/>
      <c r="H120" s="532"/>
      <c r="I120" s="532"/>
      <c r="J120" s="532"/>
      <c r="K120" s="1035">
        <f t="shared" si="38"/>
        <v>0</v>
      </c>
      <c r="L120" s="1035">
        <f t="shared" si="39"/>
        <v>0</v>
      </c>
      <c r="M120" s="1036">
        <f t="shared" si="40"/>
        <v>0</v>
      </c>
      <c r="N120" s="1035">
        <f t="shared" si="41"/>
        <v>0</v>
      </c>
      <c r="O120" s="1035">
        <f t="shared" si="42"/>
        <v>0</v>
      </c>
      <c r="P120" s="1035">
        <f t="shared" si="43"/>
        <v>0</v>
      </c>
      <c r="Q120" s="539">
        <f t="shared" si="44"/>
        <v>0</v>
      </c>
      <c r="R120" s="169"/>
    </row>
    <row r="121" spans="1:18" s="170" customFormat="1" ht="18" hidden="1" customHeight="1" x14ac:dyDescent="0.2">
      <c r="A121" s="202">
        <v>1375</v>
      </c>
      <c r="B121" s="184" t="s">
        <v>198</v>
      </c>
      <c r="C121" s="123"/>
      <c r="D121" s="362"/>
      <c r="E121" s="528"/>
      <c r="F121" s="528"/>
      <c r="G121" s="532"/>
      <c r="H121" s="532"/>
      <c r="I121" s="532"/>
      <c r="J121" s="532"/>
      <c r="K121" s="1035">
        <f t="shared" si="38"/>
        <v>0</v>
      </c>
      <c r="L121" s="1035">
        <f t="shared" si="39"/>
        <v>0</v>
      </c>
      <c r="M121" s="1036">
        <f t="shared" si="40"/>
        <v>0</v>
      </c>
      <c r="N121" s="1035">
        <f t="shared" si="41"/>
        <v>0</v>
      </c>
      <c r="O121" s="1035">
        <f t="shared" si="42"/>
        <v>0</v>
      </c>
      <c r="P121" s="1035">
        <f t="shared" si="43"/>
        <v>0</v>
      </c>
      <c r="Q121" s="539">
        <f t="shared" si="44"/>
        <v>0</v>
      </c>
      <c r="R121" s="169"/>
    </row>
    <row r="122" spans="1:18" s="170" customFormat="1" ht="18" customHeight="1" x14ac:dyDescent="0.2">
      <c r="A122" s="202" t="s">
        <v>441</v>
      </c>
      <c r="B122" s="184" t="s">
        <v>199</v>
      </c>
      <c r="C122" s="123"/>
      <c r="D122" s="362"/>
      <c r="E122" s="528"/>
      <c r="F122" s="528"/>
      <c r="G122" s="532"/>
      <c r="H122" s="532"/>
      <c r="I122" s="532"/>
      <c r="J122" s="532"/>
      <c r="K122" s="1035">
        <f t="shared" si="38"/>
        <v>0</v>
      </c>
      <c r="L122" s="1035">
        <f t="shared" si="39"/>
        <v>0</v>
      </c>
      <c r="M122" s="1036">
        <f t="shared" si="40"/>
        <v>0</v>
      </c>
      <c r="N122" s="1035">
        <f t="shared" si="41"/>
        <v>0</v>
      </c>
      <c r="O122" s="1035">
        <f t="shared" si="42"/>
        <v>0</v>
      </c>
      <c r="P122" s="1035">
        <f t="shared" si="43"/>
        <v>0</v>
      </c>
      <c r="Q122" s="539">
        <f t="shared" si="44"/>
        <v>0</v>
      </c>
      <c r="R122" s="169"/>
    </row>
    <row r="123" spans="1:18" s="170" customFormat="1" ht="18" hidden="1" customHeight="1" x14ac:dyDescent="0.2">
      <c r="A123" s="202">
        <v>1450</v>
      </c>
      <c r="B123" s="184" t="s">
        <v>200</v>
      </c>
      <c r="C123" s="123"/>
      <c r="D123" s="362"/>
      <c r="E123" s="528"/>
      <c r="F123" s="528"/>
      <c r="G123" s="532"/>
      <c r="H123" s="532"/>
      <c r="I123" s="532"/>
      <c r="J123" s="532"/>
      <c r="K123" s="1035">
        <f t="shared" si="38"/>
        <v>0</v>
      </c>
      <c r="L123" s="1035">
        <f t="shared" si="39"/>
        <v>0</v>
      </c>
      <c r="M123" s="1036">
        <f t="shared" si="40"/>
        <v>0</v>
      </c>
      <c r="N123" s="1035">
        <f t="shared" si="41"/>
        <v>0</v>
      </c>
      <c r="O123" s="1035">
        <f t="shared" si="42"/>
        <v>0</v>
      </c>
      <c r="P123" s="1035">
        <f t="shared" si="43"/>
        <v>0</v>
      </c>
      <c r="Q123" s="539">
        <f t="shared" si="44"/>
        <v>0</v>
      </c>
      <c r="R123" s="169"/>
    </row>
    <row r="124" spans="1:18" s="170" customFormat="1" ht="18" customHeight="1" x14ac:dyDescent="0.2">
      <c r="A124" s="202" t="s">
        <v>449</v>
      </c>
      <c r="B124" s="184" t="s">
        <v>201</v>
      </c>
      <c r="C124" s="123"/>
      <c r="D124" s="362"/>
      <c r="E124" s="528"/>
      <c r="F124" s="528"/>
      <c r="G124" s="532"/>
      <c r="H124" s="532"/>
      <c r="I124" s="532"/>
      <c r="J124" s="532"/>
      <c r="K124" s="1035">
        <f t="shared" si="38"/>
        <v>0</v>
      </c>
      <c r="L124" s="1035">
        <f t="shared" si="39"/>
        <v>0</v>
      </c>
      <c r="M124" s="1036">
        <f t="shared" si="40"/>
        <v>0</v>
      </c>
      <c r="N124" s="1035">
        <f t="shared" si="41"/>
        <v>0</v>
      </c>
      <c r="O124" s="1035">
        <f t="shared" si="42"/>
        <v>0</v>
      </c>
      <c r="P124" s="1035">
        <f t="shared" si="43"/>
        <v>0</v>
      </c>
      <c r="Q124" s="539">
        <f t="shared" si="44"/>
        <v>0</v>
      </c>
      <c r="R124" s="169"/>
    </row>
    <row r="125" spans="1:18" s="170" customFormat="1" ht="18" hidden="1" customHeight="1" x14ac:dyDescent="0.2">
      <c r="A125" s="202">
        <v>1525</v>
      </c>
      <c r="B125" s="184" t="s">
        <v>202</v>
      </c>
      <c r="C125" s="123"/>
      <c r="D125" s="362"/>
      <c r="E125" s="528"/>
      <c r="F125" s="528"/>
      <c r="G125" s="532"/>
      <c r="H125" s="532"/>
      <c r="I125" s="532"/>
      <c r="J125" s="532"/>
      <c r="K125" s="1035">
        <f t="shared" si="38"/>
        <v>0</v>
      </c>
      <c r="L125" s="1035">
        <f t="shared" si="39"/>
        <v>0</v>
      </c>
      <c r="M125" s="1036">
        <f t="shared" si="40"/>
        <v>0</v>
      </c>
      <c r="N125" s="1035">
        <f t="shared" si="41"/>
        <v>0</v>
      </c>
      <c r="O125" s="1035">
        <f t="shared" si="42"/>
        <v>0</v>
      </c>
      <c r="P125" s="1035">
        <f t="shared" si="43"/>
        <v>0</v>
      </c>
      <c r="Q125" s="539">
        <f t="shared" si="44"/>
        <v>0</v>
      </c>
      <c r="R125" s="169"/>
    </row>
    <row r="126" spans="1:18" s="170" customFormat="1" ht="18" hidden="1" customHeight="1" x14ac:dyDescent="0.2">
      <c r="A126" s="202">
        <v>1550</v>
      </c>
      <c r="B126" s="184" t="s">
        <v>203</v>
      </c>
      <c r="C126" s="123"/>
      <c r="D126" s="362">
        <v>5</v>
      </c>
      <c r="E126" s="528"/>
      <c r="F126" s="528"/>
      <c r="G126" s="532"/>
      <c r="H126" s="532"/>
      <c r="I126" s="532"/>
      <c r="J126" s="532"/>
      <c r="K126" s="1035">
        <f t="shared" si="38"/>
        <v>0</v>
      </c>
      <c r="L126" s="1035">
        <f t="shared" si="39"/>
        <v>0</v>
      </c>
      <c r="M126" s="1036">
        <f t="shared" si="40"/>
        <v>0</v>
      </c>
      <c r="N126" s="1035">
        <f t="shared" si="41"/>
        <v>0</v>
      </c>
      <c r="O126" s="1035">
        <f t="shared" si="42"/>
        <v>0</v>
      </c>
      <c r="P126" s="1035">
        <f t="shared" si="43"/>
        <v>0</v>
      </c>
      <c r="Q126" s="539">
        <f t="shared" si="44"/>
        <v>0</v>
      </c>
      <c r="R126" s="169"/>
    </row>
    <row r="127" spans="1:18" s="170" customFormat="1" ht="18" customHeight="1" x14ac:dyDescent="0.2">
      <c r="A127" s="202" t="s">
        <v>443</v>
      </c>
      <c r="B127" s="184" t="s">
        <v>204</v>
      </c>
      <c r="C127" s="123"/>
      <c r="D127" s="362">
        <v>20</v>
      </c>
      <c r="E127" s="528"/>
      <c r="F127" s="528"/>
      <c r="G127" s="532"/>
      <c r="H127" s="532"/>
      <c r="I127" s="532"/>
      <c r="J127" s="532"/>
      <c r="K127" s="1035">
        <f t="shared" si="38"/>
        <v>0</v>
      </c>
      <c r="L127" s="1035">
        <f t="shared" si="39"/>
        <v>0</v>
      </c>
      <c r="M127" s="1036">
        <f t="shared" si="40"/>
        <v>0</v>
      </c>
      <c r="N127" s="1035">
        <f t="shared" si="41"/>
        <v>0</v>
      </c>
      <c r="O127" s="1035">
        <f t="shared" si="42"/>
        <v>0</v>
      </c>
      <c r="P127" s="1035">
        <f t="shared" si="43"/>
        <v>0</v>
      </c>
      <c r="Q127" s="539">
        <f t="shared" si="44"/>
        <v>0</v>
      </c>
      <c r="R127" s="169"/>
    </row>
    <row r="128" spans="1:18" s="170" customFormat="1" ht="18" customHeight="1" x14ac:dyDescent="0.2">
      <c r="A128" s="202" t="s">
        <v>450</v>
      </c>
      <c r="B128" s="184" t="s">
        <v>205</v>
      </c>
      <c r="C128" s="123"/>
      <c r="D128" s="362">
        <v>25</v>
      </c>
      <c r="E128" s="528"/>
      <c r="F128" s="528"/>
      <c r="G128" s="532"/>
      <c r="H128" s="532"/>
      <c r="I128" s="532"/>
      <c r="J128" s="532"/>
      <c r="K128" s="1035">
        <f t="shared" si="38"/>
        <v>0</v>
      </c>
      <c r="L128" s="1035">
        <f t="shared" si="39"/>
        <v>0</v>
      </c>
      <c r="M128" s="1036">
        <f t="shared" si="40"/>
        <v>0</v>
      </c>
      <c r="N128" s="1035">
        <f t="shared" si="41"/>
        <v>0</v>
      </c>
      <c r="O128" s="1035">
        <f t="shared" si="42"/>
        <v>0</v>
      </c>
      <c r="P128" s="1035">
        <f t="shared" si="43"/>
        <v>0</v>
      </c>
      <c r="Q128" s="539">
        <f t="shared" si="44"/>
        <v>0</v>
      </c>
      <c r="R128" s="169"/>
    </row>
    <row r="129" spans="1:18" s="170" customFormat="1" ht="18" hidden="1" customHeight="1" x14ac:dyDescent="0.2">
      <c r="A129" s="202">
        <v>1625</v>
      </c>
      <c r="B129" s="184" t="s">
        <v>206</v>
      </c>
      <c r="C129" s="123"/>
      <c r="D129" s="362"/>
      <c r="E129" s="528"/>
      <c r="F129" s="528"/>
      <c r="G129" s="532"/>
      <c r="H129" s="532"/>
      <c r="I129" s="532"/>
      <c r="J129" s="532"/>
      <c r="K129" s="1035">
        <f t="shared" si="38"/>
        <v>0</v>
      </c>
      <c r="L129" s="1035">
        <f t="shared" si="39"/>
        <v>0</v>
      </c>
      <c r="M129" s="1036">
        <f t="shared" si="40"/>
        <v>0</v>
      </c>
      <c r="N129" s="1035">
        <f t="shared" si="41"/>
        <v>0</v>
      </c>
      <c r="O129" s="1035">
        <f t="shared" si="42"/>
        <v>0</v>
      </c>
      <c r="P129" s="1035">
        <f t="shared" si="43"/>
        <v>0</v>
      </c>
      <c r="Q129" s="539">
        <f t="shared" si="44"/>
        <v>0</v>
      </c>
      <c r="R129" s="169"/>
    </row>
    <row r="130" spans="1:18" s="170" customFormat="1" ht="18" hidden="1" customHeight="1" x14ac:dyDescent="0.2">
      <c r="A130" s="202">
        <v>1675</v>
      </c>
      <c r="B130" s="184" t="s">
        <v>207</v>
      </c>
      <c r="C130" s="123"/>
      <c r="D130" s="362"/>
      <c r="E130" s="528"/>
      <c r="F130" s="528"/>
      <c r="G130" s="532"/>
      <c r="H130" s="532"/>
      <c r="I130" s="532"/>
      <c r="J130" s="532"/>
      <c r="K130" s="1035">
        <f t="shared" si="38"/>
        <v>0</v>
      </c>
      <c r="L130" s="1035">
        <f t="shared" si="39"/>
        <v>0</v>
      </c>
      <c r="M130" s="1036">
        <f t="shared" si="40"/>
        <v>0</v>
      </c>
      <c r="N130" s="1035">
        <f t="shared" si="41"/>
        <v>0</v>
      </c>
      <c r="O130" s="1035">
        <f t="shared" si="42"/>
        <v>0</v>
      </c>
      <c r="P130" s="1035">
        <f t="shared" si="43"/>
        <v>0</v>
      </c>
      <c r="Q130" s="539">
        <f t="shared" si="44"/>
        <v>0</v>
      </c>
      <c r="R130" s="169"/>
    </row>
    <row r="131" spans="1:18" s="170" customFormat="1" ht="18" customHeight="1" x14ac:dyDescent="0.2">
      <c r="A131" s="202" t="s">
        <v>445</v>
      </c>
      <c r="B131" s="184" t="s">
        <v>208</v>
      </c>
      <c r="C131" s="123"/>
      <c r="D131" s="362"/>
      <c r="E131" s="528"/>
      <c r="F131" s="528"/>
      <c r="G131" s="532"/>
      <c r="H131" s="532"/>
      <c r="I131" s="532"/>
      <c r="J131" s="532"/>
      <c r="K131" s="1035">
        <f t="shared" si="38"/>
        <v>0</v>
      </c>
      <c r="L131" s="1035">
        <f t="shared" si="39"/>
        <v>0</v>
      </c>
      <c r="M131" s="1036">
        <f t="shared" si="40"/>
        <v>0</v>
      </c>
      <c r="N131" s="1035">
        <f t="shared" si="41"/>
        <v>0</v>
      </c>
      <c r="O131" s="1035">
        <f t="shared" si="42"/>
        <v>0</v>
      </c>
      <c r="P131" s="1035">
        <f t="shared" si="43"/>
        <v>0</v>
      </c>
      <c r="Q131" s="539">
        <f t="shared" si="44"/>
        <v>0</v>
      </c>
      <c r="R131" s="169"/>
    </row>
    <row r="132" spans="1:18" s="170" customFormat="1" ht="18" customHeight="1" x14ac:dyDescent="0.2">
      <c r="A132" s="202" t="s">
        <v>446</v>
      </c>
      <c r="B132" s="184" t="s">
        <v>39</v>
      </c>
      <c r="C132" s="123"/>
      <c r="D132" s="362"/>
      <c r="E132" s="528"/>
      <c r="F132" s="528"/>
      <c r="G132" s="532"/>
      <c r="H132" s="532"/>
      <c r="I132" s="532"/>
      <c r="J132" s="532"/>
      <c r="K132" s="1035">
        <f t="shared" si="38"/>
        <v>0</v>
      </c>
      <c r="L132" s="1035">
        <f t="shared" si="39"/>
        <v>0</v>
      </c>
      <c r="M132" s="1036">
        <f t="shared" si="40"/>
        <v>0</v>
      </c>
      <c r="N132" s="1035">
        <f t="shared" si="41"/>
        <v>0</v>
      </c>
      <c r="O132" s="1035">
        <f t="shared" si="42"/>
        <v>0</v>
      </c>
      <c r="P132" s="1035">
        <f t="shared" si="43"/>
        <v>0</v>
      </c>
      <c r="Q132" s="539">
        <f t="shared" si="44"/>
        <v>0</v>
      </c>
      <c r="R132" s="169"/>
    </row>
    <row r="133" spans="1:18" s="170" customFormat="1" ht="18" hidden="1" customHeight="1" x14ac:dyDescent="0.2">
      <c r="A133" s="202"/>
      <c r="B133" s="184" t="s">
        <v>209</v>
      </c>
      <c r="C133" s="123"/>
      <c r="D133" s="362"/>
      <c r="E133" s="528"/>
      <c r="F133" s="528"/>
      <c r="G133" s="532"/>
      <c r="H133" s="532"/>
      <c r="I133" s="532"/>
      <c r="J133" s="532"/>
      <c r="K133" s="521">
        <f t="shared" si="38"/>
        <v>0</v>
      </c>
      <c r="L133" s="521">
        <f t="shared" si="39"/>
        <v>0</v>
      </c>
      <c r="M133" s="540">
        <f t="shared" si="40"/>
        <v>0</v>
      </c>
      <c r="N133" s="521">
        <f t="shared" si="41"/>
        <v>0</v>
      </c>
      <c r="O133" s="521">
        <f t="shared" si="42"/>
        <v>0</v>
      </c>
      <c r="P133" s="521">
        <f t="shared" si="43"/>
        <v>0</v>
      </c>
      <c r="Q133" s="539">
        <f t="shared" si="44"/>
        <v>0</v>
      </c>
      <c r="R133" s="169"/>
    </row>
    <row r="134" spans="1:18" s="170" customFormat="1" ht="18" hidden="1" customHeight="1" x14ac:dyDescent="0.2">
      <c r="A134" s="202"/>
      <c r="B134" s="184" t="s">
        <v>156</v>
      </c>
      <c r="C134" s="123"/>
      <c r="D134" s="362">
        <v>1.25</v>
      </c>
      <c r="E134" s="528"/>
      <c r="F134" s="528"/>
      <c r="G134" s="532"/>
      <c r="H134" s="532"/>
      <c r="I134" s="532"/>
      <c r="J134" s="532"/>
      <c r="K134" s="521">
        <f t="shared" si="38"/>
        <v>0</v>
      </c>
      <c r="L134" s="521">
        <f t="shared" si="39"/>
        <v>0</v>
      </c>
      <c r="M134" s="540">
        <f t="shared" si="40"/>
        <v>0</v>
      </c>
      <c r="N134" s="521">
        <f t="shared" si="41"/>
        <v>0</v>
      </c>
      <c r="O134" s="521">
        <f t="shared" si="42"/>
        <v>0</v>
      </c>
      <c r="P134" s="521">
        <f t="shared" si="43"/>
        <v>0</v>
      </c>
      <c r="Q134" s="539">
        <f t="shared" si="44"/>
        <v>0</v>
      </c>
      <c r="R134" s="169"/>
    </row>
    <row r="135" spans="1:18" s="170" customFormat="1" ht="18" hidden="1" customHeight="1" x14ac:dyDescent="0.2">
      <c r="A135" s="202"/>
      <c r="B135" s="184" t="s">
        <v>210</v>
      </c>
      <c r="C135" s="123"/>
      <c r="D135" s="362"/>
      <c r="E135" s="528"/>
      <c r="F135" s="528"/>
      <c r="G135" s="532"/>
      <c r="H135" s="532"/>
      <c r="I135" s="532"/>
      <c r="J135" s="532"/>
      <c r="K135" s="536">
        <f t="shared" si="38"/>
        <v>0</v>
      </c>
      <c r="L135" s="536">
        <f t="shared" si="39"/>
        <v>0</v>
      </c>
      <c r="M135" s="537">
        <f t="shared" si="40"/>
        <v>0</v>
      </c>
      <c r="N135" s="536">
        <f t="shared" si="41"/>
        <v>0</v>
      </c>
      <c r="O135" s="536">
        <f t="shared" si="42"/>
        <v>0</v>
      </c>
      <c r="P135" s="536">
        <f t="shared" si="43"/>
        <v>0</v>
      </c>
      <c r="Q135" s="539">
        <f t="shared" si="44"/>
        <v>0</v>
      </c>
      <c r="R135" s="169"/>
    </row>
    <row r="136" spans="1:18" s="170" customFormat="1" ht="18" hidden="1" customHeight="1" x14ac:dyDescent="0.2">
      <c r="A136" s="202"/>
      <c r="B136" s="184" t="s">
        <v>211</v>
      </c>
      <c r="C136" s="123"/>
      <c r="D136" s="362"/>
      <c r="E136" s="544"/>
      <c r="F136" s="528"/>
      <c r="G136" s="553"/>
      <c r="H136" s="554"/>
      <c r="I136" s="555"/>
      <c r="J136" s="556"/>
      <c r="K136" s="548">
        <f t="shared" si="38"/>
        <v>0</v>
      </c>
      <c r="L136" s="536">
        <f t="shared" si="39"/>
        <v>0</v>
      </c>
      <c r="M136" s="549">
        <f t="shared" si="40"/>
        <v>0</v>
      </c>
      <c r="N136" s="550">
        <f t="shared" si="41"/>
        <v>0</v>
      </c>
      <c r="O136" s="551">
        <f t="shared" si="42"/>
        <v>0</v>
      </c>
      <c r="P136" s="516"/>
      <c r="Q136" s="539">
        <f t="shared" si="44"/>
        <v>0</v>
      </c>
      <c r="R136" s="169"/>
    </row>
    <row r="137" spans="1:18" s="170" customFormat="1" ht="18" hidden="1" customHeight="1" x14ac:dyDescent="0.2">
      <c r="A137" s="202"/>
      <c r="B137" s="184" t="s">
        <v>212</v>
      </c>
      <c r="C137" s="123"/>
      <c r="D137" s="362"/>
      <c r="E137" s="544"/>
      <c r="F137" s="528"/>
      <c r="G137" s="553"/>
      <c r="H137" s="554"/>
      <c r="I137" s="555"/>
      <c r="J137" s="556"/>
      <c r="K137" s="548">
        <f t="shared" si="38"/>
        <v>0</v>
      </c>
      <c r="L137" s="536">
        <f t="shared" si="39"/>
        <v>0</v>
      </c>
      <c r="M137" s="549">
        <f t="shared" si="40"/>
        <v>0</v>
      </c>
      <c r="N137" s="550">
        <f t="shared" si="41"/>
        <v>0</v>
      </c>
      <c r="O137" s="551">
        <f t="shared" si="42"/>
        <v>0</v>
      </c>
      <c r="P137" s="516"/>
      <c r="Q137" s="539">
        <f t="shared" si="44"/>
        <v>0</v>
      </c>
      <c r="R137" s="169"/>
    </row>
    <row r="138" spans="1:18" s="170" customFormat="1" ht="18" hidden="1" customHeight="1" x14ac:dyDescent="0.2">
      <c r="A138" s="202"/>
      <c r="B138" s="184" t="s">
        <v>345</v>
      </c>
      <c r="C138" s="123"/>
      <c r="D138" s="362"/>
      <c r="E138" s="544"/>
      <c r="F138" s="528"/>
      <c r="G138" s="553"/>
      <c r="H138" s="554"/>
      <c r="I138" s="555"/>
      <c r="J138" s="556"/>
      <c r="K138" s="548">
        <f t="shared" si="38"/>
        <v>0</v>
      </c>
      <c r="L138" s="536">
        <f t="shared" si="39"/>
        <v>0</v>
      </c>
      <c r="M138" s="549">
        <f t="shared" si="40"/>
        <v>0</v>
      </c>
      <c r="N138" s="550">
        <f t="shared" si="41"/>
        <v>0</v>
      </c>
      <c r="O138" s="551">
        <f t="shared" si="42"/>
        <v>0</v>
      </c>
      <c r="P138" s="516"/>
      <c r="Q138" s="539">
        <f t="shared" si="44"/>
        <v>0</v>
      </c>
      <c r="R138" s="169"/>
    </row>
    <row r="139" spans="1:18" ht="18" customHeight="1" x14ac:dyDescent="0.25">
      <c r="A139" s="214"/>
      <c r="B139" s="139" t="s">
        <v>366</v>
      </c>
      <c r="C139" s="215"/>
      <c r="D139" s="215"/>
      <c r="E139" s="215"/>
      <c r="F139" s="215"/>
      <c r="G139" s="524"/>
      <c r="H139" s="524"/>
      <c r="I139" s="524"/>
      <c r="J139" s="524"/>
      <c r="K139" s="516"/>
      <c r="L139" s="516"/>
      <c r="M139" s="517"/>
      <c r="N139" s="516"/>
      <c r="O139" s="571"/>
      <c r="P139" s="572"/>
      <c r="Q139" s="570"/>
      <c r="R139" s="79"/>
    </row>
    <row r="140" spans="1:18" s="170" customFormat="1" ht="18" hidden="1" customHeight="1" x14ac:dyDescent="0.2">
      <c r="A140" s="202" t="s">
        <v>213</v>
      </c>
      <c r="B140" s="184" t="s">
        <v>214</v>
      </c>
      <c r="C140" s="123"/>
      <c r="D140" s="362"/>
      <c r="E140" s="544"/>
      <c r="F140" s="528"/>
      <c r="G140" s="553"/>
      <c r="H140" s="554"/>
      <c r="I140" s="555"/>
      <c r="J140" s="556"/>
      <c r="K140" s="548">
        <f t="shared" ref="K140:K145" si="45">E140*D140</f>
        <v>0</v>
      </c>
      <c r="L140" s="536">
        <f t="shared" ref="L140:L145" si="46">F140*D140</f>
        <v>0</v>
      </c>
      <c r="M140" s="549">
        <f t="shared" ref="M140:M145" si="47">G140*D140</f>
        <v>0</v>
      </c>
      <c r="N140" s="550">
        <f t="shared" ref="N140:N158" si="48">H140*D140</f>
        <v>0</v>
      </c>
      <c r="O140" s="551">
        <f t="shared" ref="O140:O158" si="49">I140*D140</f>
        <v>0</v>
      </c>
      <c r="P140" s="516"/>
      <c r="Q140" s="539">
        <f t="shared" ref="Q140:Q152" si="50">SUM(K140:P140)</f>
        <v>0</v>
      </c>
      <c r="R140" s="169"/>
    </row>
    <row r="141" spans="1:18" s="170" customFormat="1" ht="18" hidden="1" customHeight="1" x14ac:dyDescent="0.2">
      <c r="A141" s="202" t="s">
        <v>213</v>
      </c>
      <c r="B141" s="184" t="s">
        <v>348</v>
      </c>
      <c r="C141" s="123"/>
      <c r="D141" s="362"/>
      <c r="E141" s="544"/>
      <c r="F141" s="528"/>
      <c r="G141" s="553"/>
      <c r="H141" s="554"/>
      <c r="I141" s="555"/>
      <c r="J141" s="556"/>
      <c r="K141" s="548">
        <f t="shared" si="45"/>
        <v>0</v>
      </c>
      <c r="L141" s="536">
        <f t="shared" si="46"/>
        <v>0</v>
      </c>
      <c r="M141" s="549">
        <f t="shared" si="47"/>
        <v>0</v>
      </c>
      <c r="N141" s="550">
        <f t="shared" si="48"/>
        <v>0</v>
      </c>
      <c r="O141" s="551">
        <f t="shared" si="49"/>
        <v>0</v>
      </c>
      <c r="P141" s="516"/>
      <c r="Q141" s="539">
        <f t="shared" si="50"/>
        <v>0</v>
      </c>
      <c r="R141" s="169"/>
    </row>
    <row r="142" spans="1:18" s="170" customFormat="1" ht="18" hidden="1" customHeight="1" x14ac:dyDescent="0.2">
      <c r="A142" s="202" t="s">
        <v>213</v>
      </c>
      <c r="B142" s="184" t="s">
        <v>349</v>
      </c>
      <c r="C142" s="123"/>
      <c r="D142" s="362"/>
      <c r="E142" s="544"/>
      <c r="F142" s="528"/>
      <c r="G142" s="553"/>
      <c r="H142" s="554"/>
      <c r="I142" s="555"/>
      <c r="J142" s="556"/>
      <c r="K142" s="548">
        <f t="shared" si="45"/>
        <v>0</v>
      </c>
      <c r="L142" s="536">
        <f t="shared" si="46"/>
        <v>0</v>
      </c>
      <c r="M142" s="549">
        <f t="shared" si="47"/>
        <v>0</v>
      </c>
      <c r="N142" s="550">
        <f t="shared" si="48"/>
        <v>0</v>
      </c>
      <c r="O142" s="551">
        <f t="shared" si="49"/>
        <v>0</v>
      </c>
      <c r="P142" s="516"/>
      <c r="Q142" s="539">
        <f t="shared" si="50"/>
        <v>0</v>
      </c>
      <c r="R142" s="169"/>
    </row>
    <row r="143" spans="1:18" s="170" customFormat="1" ht="18" hidden="1" customHeight="1" x14ac:dyDescent="0.2">
      <c r="A143" s="202" t="s">
        <v>213</v>
      </c>
      <c r="B143" s="184" t="s">
        <v>217</v>
      </c>
      <c r="C143" s="123"/>
      <c r="D143" s="362"/>
      <c r="E143" s="544"/>
      <c r="F143" s="528"/>
      <c r="G143" s="553"/>
      <c r="H143" s="554"/>
      <c r="I143" s="555"/>
      <c r="J143" s="556"/>
      <c r="K143" s="548">
        <f t="shared" si="45"/>
        <v>0</v>
      </c>
      <c r="L143" s="536">
        <f t="shared" si="46"/>
        <v>0</v>
      </c>
      <c r="M143" s="549">
        <f t="shared" si="47"/>
        <v>0</v>
      </c>
      <c r="N143" s="550">
        <f t="shared" si="48"/>
        <v>0</v>
      </c>
      <c r="O143" s="551">
        <f t="shared" si="49"/>
        <v>0</v>
      </c>
      <c r="P143" s="516"/>
      <c r="Q143" s="539">
        <f t="shared" si="50"/>
        <v>0</v>
      </c>
      <c r="R143" s="169"/>
    </row>
    <row r="144" spans="1:18" s="170" customFormat="1" ht="18" hidden="1" customHeight="1" x14ac:dyDescent="0.2">
      <c r="A144" s="202" t="s">
        <v>213</v>
      </c>
      <c r="B144" s="184" t="s">
        <v>350</v>
      </c>
      <c r="C144" s="123"/>
      <c r="D144" s="362"/>
      <c r="E144" s="544"/>
      <c r="F144" s="528"/>
      <c r="G144" s="553"/>
      <c r="H144" s="554"/>
      <c r="I144" s="555"/>
      <c r="J144" s="556"/>
      <c r="K144" s="548">
        <f t="shared" si="45"/>
        <v>0</v>
      </c>
      <c r="L144" s="536">
        <f t="shared" si="46"/>
        <v>0</v>
      </c>
      <c r="M144" s="549">
        <f t="shared" si="47"/>
        <v>0</v>
      </c>
      <c r="N144" s="550">
        <f t="shared" si="48"/>
        <v>0</v>
      </c>
      <c r="O144" s="551">
        <f t="shared" si="49"/>
        <v>0</v>
      </c>
      <c r="P144" s="516"/>
      <c r="Q144" s="539">
        <f t="shared" si="50"/>
        <v>0</v>
      </c>
      <c r="R144" s="169"/>
    </row>
    <row r="145" spans="1:30" s="170" customFormat="1" ht="18" hidden="1" customHeight="1" x14ac:dyDescent="0.2">
      <c r="A145" s="202" t="s">
        <v>213</v>
      </c>
      <c r="B145" s="184" t="s">
        <v>219</v>
      </c>
      <c r="C145" s="123"/>
      <c r="D145" s="362"/>
      <c r="E145" s="544"/>
      <c r="F145" s="528"/>
      <c r="G145" s="553"/>
      <c r="H145" s="554"/>
      <c r="I145" s="555"/>
      <c r="J145" s="556"/>
      <c r="K145" s="548">
        <f t="shared" si="45"/>
        <v>0</v>
      </c>
      <c r="L145" s="536">
        <f t="shared" si="46"/>
        <v>0</v>
      </c>
      <c r="M145" s="549">
        <f t="shared" si="47"/>
        <v>0</v>
      </c>
      <c r="N145" s="550">
        <f t="shared" si="48"/>
        <v>0</v>
      </c>
      <c r="O145" s="551">
        <f t="shared" si="49"/>
        <v>0</v>
      </c>
      <c r="P145" s="516"/>
      <c r="Q145" s="539">
        <f t="shared" si="50"/>
        <v>0</v>
      </c>
      <c r="R145" s="169"/>
    </row>
    <row r="146" spans="1:30" s="170" customFormat="1" ht="18" customHeight="1" x14ac:dyDescent="0.2">
      <c r="A146" s="202" t="s">
        <v>52</v>
      </c>
      <c r="B146" s="184" t="s">
        <v>367</v>
      </c>
      <c r="C146" s="123"/>
      <c r="D146" s="362"/>
      <c r="E146" s="528"/>
      <c r="F146" s="528"/>
      <c r="G146" s="532"/>
      <c r="H146" s="532"/>
      <c r="I146" s="532"/>
      <c r="J146" s="532"/>
      <c r="K146" s="521">
        <v>0</v>
      </c>
      <c r="L146" s="521">
        <v>0</v>
      </c>
      <c r="M146" s="521">
        <v>0</v>
      </c>
      <c r="N146" s="521">
        <v>0</v>
      </c>
      <c r="O146" s="521">
        <v>0</v>
      </c>
      <c r="P146" s="521">
        <v>0</v>
      </c>
      <c r="Q146" s="539">
        <f t="shared" si="50"/>
        <v>0</v>
      </c>
      <c r="R146" s="169"/>
    </row>
    <row r="147" spans="1:30" s="170" customFormat="1" ht="18" customHeight="1" x14ac:dyDescent="0.2">
      <c r="A147" s="202" t="s">
        <v>220</v>
      </c>
      <c r="B147" s="184" t="s">
        <v>100</v>
      </c>
      <c r="C147" s="123"/>
      <c r="D147" s="362"/>
      <c r="E147" s="528"/>
      <c r="F147" s="528"/>
      <c r="G147" s="532"/>
      <c r="H147" s="532"/>
      <c r="I147" s="532"/>
      <c r="J147" s="532"/>
      <c r="K147" s="536">
        <f>E147*D147</f>
        <v>0</v>
      </c>
      <c r="L147" s="536">
        <f>F147*D147</f>
        <v>0</v>
      </c>
      <c r="M147" s="537">
        <f>G147*D147</f>
        <v>0</v>
      </c>
      <c r="N147" s="536">
        <f t="shared" si="48"/>
        <v>0</v>
      </c>
      <c r="O147" s="536">
        <f t="shared" si="49"/>
        <v>0</v>
      </c>
      <c r="P147" s="536">
        <f>J147*D147</f>
        <v>0</v>
      </c>
      <c r="Q147" s="539">
        <f t="shared" si="50"/>
        <v>0</v>
      </c>
      <c r="R147" s="169"/>
    </row>
    <row r="148" spans="1:30" s="170" customFormat="1" ht="18" customHeight="1" x14ac:dyDescent="0.2">
      <c r="A148" s="202" t="s">
        <v>221</v>
      </c>
      <c r="B148" s="184" t="s">
        <v>222</v>
      </c>
      <c r="C148" s="123"/>
      <c r="D148" s="362"/>
      <c r="E148" s="528"/>
      <c r="F148" s="528"/>
      <c r="G148" s="532"/>
      <c r="H148" s="532"/>
      <c r="I148" s="532"/>
      <c r="J148" s="532"/>
      <c r="K148" s="1035">
        <f>E148*D148</f>
        <v>0</v>
      </c>
      <c r="L148" s="1035">
        <f>F148*D148</f>
        <v>0</v>
      </c>
      <c r="M148" s="1036">
        <f>G148*D148</f>
        <v>0</v>
      </c>
      <c r="N148" s="1035">
        <f t="shared" si="48"/>
        <v>0</v>
      </c>
      <c r="O148" s="1035">
        <f t="shared" si="49"/>
        <v>0</v>
      </c>
      <c r="P148" s="1035">
        <f>J148*D148</f>
        <v>0</v>
      </c>
      <c r="Q148" s="539">
        <f t="shared" si="50"/>
        <v>0</v>
      </c>
      <c r="R148" s="169"/>
    </row>
    <row r="149" spans="1:30" s="170" customFormat="1" ht="18" hidden="1" customHeight="1" x14ac:dyDescent="0.2">
      <c r="A149" s="202" t="s">
        <v>223</v>
      </c>
      <c r="B149" s="184" t="s">
        <v>224</v>
      </c>
      <c r="C149" s="123"/>
      <c r="D149" s="362"/>
      <c r="E149" s="528"/>
      <c r="F149" s="528"/>
      <c r="G149" s="532"/>
      <c r="H149" s="532"/>
      <c r="I149" s="532"/>
      <c r="J149" s="532"/>
      <c r="K149" s="521">
        <f>E149*D149</f>
        <v>0</v>
      </c>
      <c r="L149" s="521">
        <f>F149*D149</f>
        <v>0</v>
      </c>
      <c r="M149" s="540">
        <f>G149*D149</f>
        <v>0</v>
      </c>
      <c r="N149" s="521">
        <f t="shared" si="48"/>
        <v>0</v>
      </c>
      <c r="O149" s="521">
        <f t="shared" si="49"/>
        <v>0</v>
      </c>
      <c r="P149" s="521">
        <f>J149*D149</f>
        <v>0</v>
      </c>
      <c r="Q149" s="539">
        <f t="shared" si="50"/>
        <v>0</v>
      </c>
      <c r="R149" s="169"/>
    </row>
    <row r="150" spans="1:30" s="170" customFormat="1" ht="18" hidden="1" customHeight="1" x14ac:dyDescent="0.2">
      <c r="A150" s="202"/>
      <c r="B150" s="184" t="s">
        <v>225</v>
      </c>
      <c r="C150" s="123"/>
      <c r="D150" s="362"/>
      <c r="E150" s="528"/>
      <c r="F150" s="528"/>
      <c r="G150" s="532"/>
      <c r="H150" s="532"/>
      <c r="I150" s="532"/>
      <c r="J150" s="532"/>
      <c r="K150" s="521">
        <f>E150*D150</f>
        <v>0</v>
      </c>
      <c r="L150" s="521">
        <f>F150*D150</f>
        <v>0</v>
      </c>
      <c r="M150" s="540">
        <f>G150*D150</f>
        <v>0</v>
      </c>
      <c r="N150" s="521">
        <f t="shared" si="48"/>
        <v>0</v>
      </c>
      <c r="O150" s="521">
        <f t="shared" si="49"/>
        <v>0</v>
      </c>
      <c r="P150" s="521">
        <f>J150*D150</f>
        <v>0</v>
      </c>
      <c r="Q150" s="539">
        <f t="shared" si="50"/>
        <v>0</v>
      </c>
      <c r="R150" s="169"/>
    </row>
    <row r="151" spans="1:30" ht="18.600000000000001" customHeight="1" x14ac:dyDescent="0.2">
      <c r="A151" s="202">
        <v>8525</v>
      </c>
      <c r="B151" s="184" t="s">
        <v>249</v>
      </c>
      <c r="C151" s="123"/>
      <c r="D151" s="362"/>
      <c r="E151" s="528"/>
      <c r="F151" s="528"/>
      <c r="G151" s="532"/>
      <c r="H151" s="532"/>
      <c r="I151" s="532"/>
      <c r="J151" s="532"/>
      <c r="K151" s="536">
        <f>E151*D151</f>
        <v>0</v>
      </c>
      <c r="L151" s="536">
        <f>F151*D151</f>
        <v>0</v>
      </c>
      <c r="M151" s="537">
        <f>G151*D151</f>
        <v>0</v>
      </c>
      <c r="N151" s="536">
        <f t="shared" si="48"/>
        <v>0</v>
      </c>
      <c r="O151" s="536">
        <f t="shared" si="49"/>
        <v>0</v>
      </c>
      <c r="P151" s="536">
        <f>J151*D151</f>
        <v>0</v>
      </c>
      <c r="Q151" s="539">
        <f t="shared" si="50"/>
        <v>0</v>
      </c>
      <c r="R151" s="79"/>
      <c r="AA151" s="124"/>
      <c r="AB151" s="124"/>
      <c r="AC151" s="124"/>
      <c r="AD151" s="124"/>
    </row>
    <row r="152" spans="1:30" ht="18.600000000000001" customHeight="1" x14ac:dyDescent="0.2">
      <c r="A152" s="202">
        <v>9580</v>
      </c>
      <c r="B152" s="184" t="s">
        <v>248</v>
      </c>
      <c r="C152" s="225"/>
      <c r="D152" s="388"/>
      <c r="E152" s="646"/>
      <c r="F152" s="646"/>
      <c r="G152" s="532"/>
      <c r="H152" s="532"/>
      <c r="I152" s="532"/>
      <c r="J152" s="532"/>
      <c r="K152" s="521">
        <v>0</v>
      </c>
      <c r="L152" s="521">
        <v>0</v>
      </c>
      <c r="M152" s="521">
        <v>0</v>
      </c>
      <c r="N152" s="521">
        <v>0</v>
      </c>
      <c r="O152" s="521">
        <v>0</v>
      </c>
      <c r="P152" s="521">
        <v>0</v>
      </c>
      <c r="Q152" s="539">
        <f t="shared" si="50"/>
        <v>0</v>
      </c>
      <c r="R152" s="79"/>
      <c r="W152" s="124"/>
      <c r="AA152" s="124"/>
      <c r="AB152" s="124"/>
      <c r="AC152" s="124"/>
      <c r="AD152" s="124"/>
    </row>
    <row r="153" spans="1:30" ht="18.600000000000001" customHeight="1" x14ac:dyDescent="0.2">
      <c r="A153" s="189">
        <v>9970</v>
      </c>
      <c r="B153" s="184" t="s">
        <v>336</v>
      </c>
      <c r="C153" s="226"/>
      <c r="D153" s="391"/>
      <c r="E153" s="574" t="s">
        <v>93</v>
      </c>
      <c r="F153" s="575"/>
      <c r="G153" s="529"/>
      <c r="H153" s="529"/>
      <c r="I153" s="529"/>
      <c r="J153" s="529"/>
      <c r="K153" s="536">
        <f t="shared" ref="K153:K158" si="51">E153*D153</f>
        <v>0</v>
      </c>
      <c r="L153" s="536">
        <f t="shared" ref="L153:L158" si="52">F153*D153</f>
        <v>0</v>
      </c>
      <c r="M153" s="537">
        <f t="shared" ref="M153:M158" si="53">G153*D153</f>
        <v>0</v>
      </c>
      <c r="N153" s="536">
        <f t="shared" si="48"/>
        <v>0</v>
      </c>
      <c r="O153" s="536">
        <f t="shared" si="49"/>
        <v>0</v>
      </c>
      <c r="P153" s="536">
        <f t="shared" ref="P153:P158" si="54">J153*D153</f>
        <v>0</v>
      </c>
      <c r="Q153" s="539">
        <f t="shared" ref="Q153:Q158" si="55">SUM(K153:P153)</f>
        <v>0</v>
      </c>
      <c r="R153" s="79"/>
      <c r="W153" s="265"/>
      <c r="AA153" s="124"/>
      <c r="AB153" s="265"/>
      <c r="AC153" s="124"/>
      <c r="AD153" s="124"/>
    </row>
    <row r="154" spans="1:30" s="230" customFormat="1" ht="18" customHeight="1" x14ac:dyDescent="0.2">
      <c r="A154" s="189">
        <v>9970</v>
      </c>
      <c r="B154" s="184" t="s">
        <v>337</v>
      </c>
      <c r="C154" s="226"/>
      <c r="D154" s="391"/>
      <c r="E154" s="574"/>
      <c r="F154" s="575"/>
      <c r="G154" s="529"/>
      <c r="H154" s="529"/>
      <c r="I154" s="529"/>
      <c r="J154" s="529"/>
      <c r="K154" s="536">
        <f t="shared" si="51"/>
        <v>0</v>
      </c>
      <c r="L154" s="536">
        <f t="shared" si="52"/>
        <v>0</v>
      </c>
      <c r="M154" s="537">
        <f t="shared" si="53"/>
        <v>0</v>
      </c>
      <c r="N154" s="536">
        <f t="shared" si="48"/>
        <v>0</v>
      </c>
      <c r="O154" s="536">
        <f t="shared" si="49"/>
        <v>0</v>
      </c>
      <c r="P154" s="536">
        <f t="shared" si="54"/>
        <v>0</v>
      </c>
      <c r="Q154" s="539">
        <f t="shared" si="55"/>
        <v>0</v>
      </c>
      <c r="W154" s="265"/>
      <c r="AA154" s="576"/>
      <c r="AB154" s="265"/>
      <c r="AC154" s="576"/>
      <c r="AD154" s="576"/>
    </row>
    <row r="155" spans="1:30" s="230" customFormat="1" ht="18" customHeight="1" x14ac:dyDescent="0.2">
      <c r="A155" s="189">
        <v>9970</v>
      </c>
      <c r="B155" s="184" t="s">
        <v>338</v>
      </c>
      <c r="C155" s="226"/>
      <c r="D155" s="391"/>
      <c r="E155" s="574"/>
      <c r="F155" s="575"/>
      <c r="G155" s="529"/>
      <c r="H155" s="529"/>
      <c r="I155" s="529"/>
      <c r="J155" s="529"/>
      <c r="K155" s="536">
        <f t="shared" si="51"/>
        <v>0</v>
      </c>
      <c r="L155" s="536">
        <f t="shared" si="52"/>
        <v>0</v>
      </c>
      <c r="M155" s="537">
        <f t="shared" si="53"/>
        <v>0</v>
      </c>
      <c r="N155" s="536">
        <f t="shared" si="48"/>
        <v>0</v>
      </c>
      <c r="O155" s="536">
        <f t="shared" si="49"/>
        <v>0</v>
      </c>
      <c r="P155" s="536">
        <f t="shared" si="54"/>
        <v>0</v>
      </c>
      <c r="Q155" s="539">
        <f t="shared" si="55"/>
        <v>0</v>
      </c>
      <c r="W155" s="265"/>
      <c r="AA155" s="576"/>
      <c r="AB155" s="265"/>
      <c r="AC155" s="576"/>
      <c r="AD155" s="576"/>
    </row>
    <row r="156" spans="1:30" s="230" customFormat="1" ht="18" customHeight="1" x14ac:dyDescent="0.2">
      <c r="A156" s="189">
        <v>9970</v>
      </c>
      <c r="B156" s="184" t="s">
        <v>339</v>
      </c>
      <c r="C156" s="231"/>
      <c r="D156" s="392"/>
      <c r="E156" s="577"/>
      <c r="F156" s="575"/>
      <c r="G156" s="529"/>
      <c r="H156" s="529"/>
      <c r="I156" s="529"/>
      <c r="J156" s="529"/>
      <c r="K156" s="536">
        <f t="shared" si="51"/>
        <v>0</v>
      </c>
      <c r="L156" s="536">
        <f t="shared" si="52"/>
        <v>0</v>
      </c>
      <c r="M156" s="537">
        <f t="shared" si="53"/>
        <v>0</v>
      </c>
      <c r="N156" s="536">
        <f t="shared" si="48"/>
        <v>0</v>
      </c>
      <c r="O156" s="536">
        <f t="shared" si="49"/>
        <v>0</v>
      </c>
      <c r="P156" s="536">
        <f t="shared" si="54"/>
        <v>0</v>
      </c>
      <c r="Q156" s="539">
        <f t="shared" si="55"/>
        <v>0</v>
      </c>
      <c r="S156" s="393" t="s">
        <v>75</v>
      </c>
      <c r="W156" s="265"/>
      <c r="AA156" s="576"/>
      <c r="AB156" s="265"/>
      <c r="AC156" s="576"/>
      <c r="AD156" s="576"/>
    </row>
    <row r="157" spans="1:30" s="230" customFormat="1" ht="18" customHeight="1" x14ac:dyDescent="0.2">
      <c r="A157" s="189">
        <v>9970</v>
      </c>
      <c r="B157" s="184" t="s">
        <v>340</v>
      </c>
      <c r="C157" s="231"/>
      <c r="D157" s="392"/>
      <c r="E157" s="577"/>
      <c r="F157" s="575"/>
      <c r="G157" s="529"/>
      <c r="H157" s="529"/>
      <c r="I157" s="529"/>
      <c r="J157" s="529"/>
      <c r="K157" s="536">
        <f t="shared" si="51"/>
        <v>0</v>
      </c>
      <c r="L157" s="536">
        <f t="shared" si="52"/>
        <v>0</v>
      </c>
      <c r="M157" s="537">
        <f t="shared" si="53"/>
        <v>0</v>
      </c>
      <c r="N157" s="536">
        <f t="shared" si="48"/>
        <v>0</v>
      </c>
      <c r="O157" s="536">
        <f t="shared" si="49"/>
        <v>0</v>
      </c>
      <c r="P157" s="536">
        <f t="shared" si="54"/>
        <v>0</v>
      </c>
      <c r="Q157" s="539">
        <f t="shared" si="55"/>
        <v>0</v>
      </c>
      <c r="S157" s="394">
        <f>SUM(M153:P157)</f>
        <v>0</v>
      </c>
      <c r="W157" s="265"/>
      <c r="AA157" s="576"/>
      <c r="AB157" s="265"/>
      <c r="AC157" s="576"/>
      <c r="AD157" s="576"/>
    </row>
    <row r="158" spans="1:30" s="230" customFormat="1" ht="18" customHeight="1" x14ac:dyDescent="0.2">
      <c r="A158" s="189">
        <v>9930</v>
      </c>
      <c r="B158" s="184" t="s">
        <v>351</v>
      </c>
      <c r="C158" s="231"/>
      <c r="D158" s="395"/>
      <c r="E158" s="578"/>
      <c r="F158" s="579"/>
      <c r="G158" s="532"/>
      <c r="H158" s="532"/>
      <c r="I158" s="532"/>
      <c r="J158" s="532"/>
      <c r="K158" s="536">
        <f t="shared" si="51"/>
        <v>0</v>
      </c>
      <c r="L158" s="536">
        <f t="shared" si="52"/>
        <v>0</v>
      </c>
      <c r="M158" s="537">
        <f t="shared" si="53"/>
        <v>0</v>
      </c>
      <c r="N158" s="536">
        <f t="shared" si="48"/>
        <v>0</v>
      </c>
      <c r="O158" s="536">
        <f t="shared" si="49"/>
        <v>0</v>
      </c>
      <c r="P158" s="536">
        <f t="shared" si="54"/>
        <v>0</v>
      </c>
      <c r="Q158" s="539">
        <f t="shared" si="55"/>
        <v>0</v>
      </c>
      <c r="S158" s="432"/>
      <c r="W158" s="576"/>
      <c r="AA158" s="576"/>
      <c r="AB158" s="576"/>
      <c r="AC158" s="576"/>
      <c r="AD158" s="576"/>
    </row>
    <row r="159" spans="1:30" ht="18" customHeight="1" x14ac:dyDescent="0.2">
      <c r="A159" s="185"/>
      <c r="B159" s="240" t="s">
        <v>87</v>
      </c>
      <c r="C159" s="497"/>
      <c r="D159" s="215"/>
      <c r="E159" s="215"/>
      <c r="F159" s="215"/>
      <c r="G159" s="524"/>
      <c r="H159" s="524"/>
      <c r="I159" s="524"/>
      <c r="J159" s="524"/>
      <c r="K159" s="525"/>
      <c r="L159" s="525"/>
      <c r="M159" s="526"/>
      <c r="N159" s="525"/>
      <c r="O159" s="580"/>
      <c r="P159" s="581"/>
      <c r="Q159" s="570"/>
      <c r="R159" s="79"/>
      <c r="W159" s="124"/>
      <c r="AA159" s="124"/>
      <c r="AB159" s="124"/>
      <c r="AC159" s="124"/>
      <c r="AD159" s="124"/>
    </row>
    <row r="160" spans="1:30" ht="18" customHeight="1" x14ac:dyDescent="0.2">
      <c r="A160" s="156"/>
      <c r="B160" s="157" t="s">
        <v>352</v>
      </c>
      <c r="C160" s="152"/>
      <c r="D160" s="362">
        <v>4</v>
      </c>
      <c r="E160" s="528"/>
      <c r="F160" s="528">
        <v>0</v>
      </c>
      <c r="G160" s="529">
        <v>0</v>
      </c>
      <c r="H160" s="529">
        <v>0</v>
      </c>
      <c r="I160" s="529">
        <v>0</v>
      </c>
      <c r="J160" s="529">
        <v>0</v>
      </c>
      <c r="K160" s="530">
        <f t="shared" ref="K160:P160" si="56">SUM(E160*4)</f>
        <v>0</v>
      </c>
      <c r="L160" s="530">
        <f t="shared" si="56"/>
        <v>0</v>
      </c>
      <c r="M160" s="531">
        <f t="shared" si="56"/>
        <v>0</v>
      </c>
      <c r="N160" s="531">
        <f t="shared" si="56"/>
        <v>0</v>
      </c>
      <c r="O160" s="531">
        <f t="shared" si="56"/>
        <v>0</v>
      </c>
      <c r="P160" s="531">
        <f t="shared" si="56"/>
        <v>0</v>
      </c>
      <c r="Q160" s="539">
        <f>SUM(K160:P160)</f>
        <v>0</v>
      </c>
      <c r="R160" s="79"/>
    </row>
    <row r="161" spans="1:104" ht="18" customHeight="1" x14ac:dyDescent="0.2">
      <c r="A161" s="242"/>
      <c r="B161" s="242" t="s">
        <v>84</v>
      </c>
      <c r="C161" s="244"/>
      <c r="D161" s="1018">
        <v>3</v>
      </c>
      <c r="E161" s="528"/>
      <c r="F161" s="528">
        <v>0</v>
      </c>
      <c r="G161" s="529">
        <v>0</v>
      </c>
      <c r="H161" s="529">
        <v>0</v>
      </c>
      <c r="I161" s="529">
        <v>0</v>
      </c>
      <c r="J161" s="529">
        <v>0</v>
      </c>
      <c r="K161" s="530">
        <f t="shared" ref="K161:P161" si="57">SUM(E161*3)</f>
        <v>0</v>
      </c>
      <c r="L161" s="530">
        <f t="shared" si="57"/>
        <v>0</v>
      </c>
      <c r="M161" s="530">
        <f t="shared" si="57"/>
        <v>0</v>
      </c>
      <c r="N161" s="530">
        <f t="shared" si="57"/>
        <v>0</v>
      </c>
      <c r="O161" s="530">
        <f t="shared" si="57"/>
        <v>0</v>
      </c>
      <c r="P161" s="530">
        <f t="shared" si="57"/>
        <v>0</v>
      </c>
      <c r="Q161" s="1019"/>
      <c r="R161" s="79"/>
    </row>
    <row r="162" spans="1:104" ht="18" customHeight="1" x14ac:dyDescent="0.2">
      <c r="A162" s="242"/>
      <c r="B162" s="243" t="s">
        <v>265</v>
      </c>
      <c r="C162" s="244"/>
      <c r="D162" s="266"/>
      <c r="E162" s="582"/>
      <c r="F162" s="583"/>
      <c r="G162" s="584"/>
      <c r="H162" s="585"/>
      <c r="I162" s="585"/>
      <c r="J162" s="586"/>
      <c r="K162" s="587">
        <f>SUM(K12:K160)-K146-K152</f>
        <v>0</v>
      </c>
      <c r="L162" s="587">
        <f>SUM(L12:L160)-L146-L152</f>
        <v>0</v>
      </c>
      <c r="M162" s="587">
        <f>SUM(M12:M160)-M146-M152</f>
        <v>0</v>
      </c>
      <c r="N162" s="588">
        <f>SUM(N13:N158)</f>
        <v>0</v>
      </c>
      <c r="O162" s="588">
        <f>SUM(O13:O158)</f>
        <v>0</v>
      </c>
      <c r="P162" s="588">
        <f>SUM(P13:P158)</f>
        <v>0</v>
      </c>
      <c r="Q162" s="590">
        <f>SUM(Q13:Q158)-H181</f>
        <v>0</v>
      </c>
      <c r="R162" s="255">
        <f>SUM(K162:P162)</f>
        <v>0</v>
      </c>
      <c r="S162" s="80">
        <f>SUM(R162-Q162)</f>
        <v>0</v>
      </c>
    </row>
    <row r="163" spans="1:104" ht="18" customHeight="1" x14ac:dyDescent="0.2">
      <c r="A163" s="256"/>
      <c r="B163" s="257" t="s">
        <v>266</v>
      </c>
      <c r="C163" s="501"/>
      <c r="D163" s="258"/>
      <c r="E163" s="423"/>
      <c r="F163" s="591"/>
      <c r="G163" s="592"/>
      <c r="H163" s="593"/>
      <c r="I163" s="593"/>
      <c r="J163" s="593"/>
      <c r="K163" s="263" t="str">
        <f t="shared" ref="K163:P163" si="58">IF(K173+K172-K166&gt;0,K173+K172-K166,"")</f>
        <v/>
      </c>
      <c r="L163" s="263" t="str">
        <f t="shared" si="58"/>
        <v/>
      </c>
      <c r="M163" s="263" t="str">
        <f t="shared" si="58"/>
        <v/>
      </c>
      <c r="N163" s="263" t="str">
        <f t="shared" si="58"/>
        <v/>
      </c>
      <c r="O163" s="263" t="str">
        <f t="shared" si="58"/>
        <v/>
      </c>
      <c r="P163" s="263" t="str">
        <f t="shared" si="58"/>
        <v/>
      </c>
      <c r="Q163" s="594">
        <f>SUM(K163:P163)</f>
        <v>0</v>
      </c>
      <c r="R163" s="255"/>
    </row>
    <row r="164" spans="1:104" ht="18" customHeight="1" x14ac:dyDescent="0.2">
      <c r="A164" s="265"/>
      <c r="B164" s="266"/>
      <c r="C164" s="266"/>
      <c r="D164" s="266"/>
      <c r="E164" s="397"/>
      <c r="F164" s="268"/>
      <c r="G164" s="269"/>
      <c r="H164" s="270"/>
      <c r="I164" s="270"/>
      <c r="J164" s="270"/>
      <c r="K164" s="595"/>
      <c r="L164" s="596"/>
      <c r="M164" s="596"/>
      <c r="N164" s="597"/>
      <c r="O164" s="596"/>
      <c r="P164" s="596"/>
      <c r="Q164" s="598"/>
      <c r="R164" s="255"/>
    </row>
    <row r="165" spans="1:104" ht="18" customHeight="1" thickBot="1" x14ac:dyDescent="0.25">
      <c r="A165" s="265"/>
      <c r="B165" s="266"/>
      <c r="C165" s="266"/>
      <c r="D165" s="275"/>
      <c r="E165" s="397"/>
      <c r="F165" s="268"/>
      <c r="G165" s="269"/>
      <c r="H165" s="270"/>
      <c r="I165" s="270"/>
      <c r="J165" s="270"/>
      <c r="K165" s="595" t="s">
        <v>257</v>
      </c>
      <c r="L165" s="596" t="s">
        <v>262</v>
      </c>
      <c r="M165" s="596" t="s">
        <v>258</v>
      </c>
      <c r="N165" s="597" t="s">
        <v>259</v>
      </c>
      <c r="O165" s="596" t="s">
        <v>260</v>
      </c>
      <c r="P165" s="596" t="s">
        <v>261</v>
      </c>
      <c r="Q165" s="601" t="s">
        <v>263</v>
      </c>
      <c r="R165" s="255"/>
    </row>
    <row r="166" spans="1:104" ht="16.5" thickBot="1" x14ac:dyDescent="0.3">
      <c r="A166" s="276" t="s">
        <v>353</v>
      </c>
      <c r="B166" s="277"/>
      <c r="C166" s="277"/>
      <c r="D166" s="278"/>
      <c r="E166" s="599"/>
      <c r="F166" s="280"/>
      <c r="G166" s="281"/>
      <c r="H166" s="282" t="s">
        <v>64</v>
      </c>
      <c r="I166" s="283"/>
      <c r="J166" s="283"/>
      <c r="K166" s="600">
        <f t="shared" ref="K166:P166" si="59">K162</f>
        <v>0</v>
      </c>
      <c r="L166" s="600">
        <f t="shared" si="59"/>
        <v>0</v>
      </c>
      <c r="M166" s="600">
        <f t="shared" si="59"/>
        <v>0</v>
      </c>
      <c r="N166" s="600">
        <f t="shared" si="59"/>
        <v>0</v>
      </c>
      <c r="O166" s="600">
        <f t="shared" si="59"/>
        <v>0</v>
      </c>
      <c r="P166" s="600">
        <f t="shared" si="59"/>
        <v>0</v>
      </c>
      <c r="Q166" s="601">
        <f>Q162+Q163+Q169</f>
        <v>0</v>
      </c>
      <c r="T166" s="79"/>
    </row>
    <row r="167" spans="1:104" ht="15.75" x14ac:dyDescent="0.25">
      <c r="A167" s="155" t="s">
        <v>42</v>
      </c>
      <c r="B167" s="287"/>
      <c r="C167" s="287"/>
      <c r="D167" s="502"/>
      <c r="E167" s="289">
        <v>245</v>
      </c>
      <c r="F167" s="265"/>
      <c r="G167" s="290"/>
      <c r="H167" s="291" t="s">
        <v>271</v>
      </c>
      <c r="I167" s="292"/>
      <c r="J167" s="292"/>
      <c r="K167" s="602"/>
      <c r="L167" s="602"/>
      <c r="M167" s="602"/>
      <c r="N167" s="603"/>
      <c r="O167" s="603"/>
      <c r="P167" s="603"/>
      <c r="Q167" s="604">
        <f>SUM(K167:P167)</f>
        <v>0</v>
      </c>
      <c r="R167" s="296" t="str">
        <f>IF(Q167=(G178+H179),"","NOT BALANCED")</f>
        <v/>
      </c>
      <c r="T167" s="79"/>
    </row>
    <row r="168" spans="1:104" ht="15.75" x14ac:dyDescent="0.25">
      <c r="A168" s="297" t="s">
        <v>43</v>
      </c>
      <c r="B168" s="298"/>
      <c r="C168" s="298"/>
      <c r="D168" s="503"/>
      <c r="E168" s="289">
        <v>23</v>
      </c>
      <c r="F168" s="280"/>
      <c r="G168" s="281"/>
      <c r="H168" s="291" t="s">
        <v>270</v>
      </c>
      <c r="I168" s="292"/>
      <c r="J168" s="292"/>
      <c r="K168" s="602"/>
      <c r="L168" s="602"/>
      <c r="M168" s="602"/>
      <c r="N168" s="603"/>
      <c r="O168" s="603"/>
      <c r="P168" s="603"/>
      <c r="Q168" s="604">
        <f>SUM(K168:P168)</f>
        <v>0</v>
      </c>
      <c r="R168" s="296" t="str">
        <f>IF(Q168=G180,"","NOT BALANCED")</f>
        <v/>
      </c>
      <c r="T168" s="79"/>
    </row>
    <row r="169" spans="1:104" ht="15.75" x14ac:dyDescent="0.25">
      <c r="A169" s="297" t="s">
        <v>44</v>
      </c>
      <c r="B169" s="298"/>
      <c r="C169" s="298"/>
      <c r="D169" s="504"/>
      <c r="E169" s="289">
        <v>0</v>
      </c>
      <c r="F169" s="280"/>
      <c r="G169" s="281"/>
      <c r="H169" s="291" t="s">
        <v>86</v>
      </c>
      <c r="I169" s="292"/>
      <c r="J169" s="292"/>
      <c r="K169" s="605"/>
      <c r="L169" s="605"/>
      <c r="M169" s="605"/>
      <c r="N169" s="606"/>
      <c r="O169" s="606"/>
      <c r="P169" s="606"/>
      <c r="Q169" s="604">
        <f>H181</f>
        <v>0</v>
      </c>
      <c r="R169" s="296" t="str">
        <f>IF(Q169=H181,"","NOT BALANCED")</f>
        <v/>
      </c>
      <c r="T169" s="301"/>
      <c r="U169" s="302"/>
      <c r="V169" s="302"/>
      <c r="W169" s="302"/>
      <c r="X169" s="302"/>
      <c r="Y169" s="302"/>
      <c r="Z169" s="302"/>
      <c r="AA169" s="302"/>
      <c r="AB169" s="302"/>
      <c r="AC169" s="302"/>
      <c r="AD169" s="302"/>
      <c r="AE169" s="302"/>
      <c r="AF169" s="302"/>
      <c r="AG169" s="302"/>
      <c r="AH169" s="302"/>
      <c r="AI169" s="302"/>
      <c r="AJ169" s="302"/>
      <c r="AK169" s="302"/>
      <c r="AL169" s="302"/>
      <c r="AM169" s="302"/>
      <c r="AN169" s="302"/>
      <c r="AO169" s="302"/>
      <c r="AP169" s="302"/>
      <c r="AQ169" s="302"/>
      <c r="AR169" s="302"/>
      <c r="AS169" s="302"/>
      <c r="AT169" s="302"/>
      <c r="AU169" s="302"/>
      <c r="AV169" s="302"/>
      <c r="AW169" s="302"/>
      <c r="AX169" s="302"/>
      <c r="AY169" s="302"/>
      <c r="AZ169" s="302"/>
      <c r="BA169" s="302"/>
      <c r="BB169" s="302"/>
      <c r="BC169" s="302"/>
      <c r="BD169" s="302"/>
      <c r="BE169" s="302"/>
      <c r="BF169" s="302"/>
      <c r="BG169" s="302"/>
      <c r="BH169" s="302"/>
      <c r="BI169" s="302"/>
      <c r="BJ169" s="302"/>
      <c r="BK169" s="302"/>
      <c r="BL169" s="302"/>
      <c r="BM169" s="302"/>
      <c r="BN169" s="302"/>
      <c r="BO169" s="302"/>
      <c r="BP169" s="302"/>
      <c r="BQ169" s="302"/>
      <c r="BR169" s="302"/>
      <c r="BS169" s="302"/>
      <c r="BT169" s="302"/>
      <c r="BU169" s="302"/>
      <c r="BV169" s="302"/>
      <c r="BW169" s="302"/>
      <c r="BX169" s="302"/>
      <c r="BY169" s="302"/>
      <c r="BZ169" s="302"/>
      <c r="CA169" s="302"/>
      <c r="CB169" s="302"/>
      <c r="CC169" s="302"/>
      <c r="CD169" s="302"/>
      <c r="CE169" s="302"/>
      <c r="CF169" s="302"/>
      <c r="CG169" s="302"/>
      <c r="CH169" s="302"/>
      <c r="CI169" s="302"/>
      <c r="CJ169" s="302"/>
      <c r="CK169" s="302"/>
      <c r="CL169" s="302"/>
      <c r="CM169" s="302"/>
      <c r="CN169" s="302"/>
      <c r="CO169" s="302"/>
      <c r="CP169" s="302"/>
      <c r="CQ169" s="302"/>
      <c r="CR169" s="302"/>
      <c r="CS169" s="302"/>
      <c r="CT169" s="302"/>
      <c r="CU169" s="302"/>
      <c r="CV169" s="302"/>
      <c r="CW169" s="302"/>
      <c r="CX169" s="302"/>
      <c r="CY169" s="302"/>
      <c r="CZ169" s="302"/>
    </row>
    <row r="170" spans="1:104" ht="15.75" x14ac:dyDescent="0.25">
      <c r="A170" s="297" t="s">
        <v>37</v>
      </c>
      <c r="B170" s="303"/>
      <c r="C170" s="298"/>
      <c r="D170" s="503"/>
      <c r="E170" s="307">
        <v>0</v>
      </c>
      <c r="F170" s="280"/>
      <c r="G170" s="281"/>
      <c r="H170" s="282" t="s">
        <v>269</v>
      </c>
      <c r="I170" s="283"/>
      <c r="J170" s="283"/>
      <c r="K170" s="607"/>
      <c r="L170" s="607"/>
      <c r="M170" s="607"/>
      <c r="N170" s="603"/>
      <c r="O170" s="603"/>
      <c r="P170" s="603"/>
      <c r="Q170" s="604">
        <f>SUM(K170:P170)</f>
        <v>0</v>
      </c>
      <c r="R170" s="296" t="str">
        <f>IF(Q170=(O178+O179),"","NOT BALANCED")</f>
        <v/>
      </c>
      <c r="T170" s="301"/>
      <c r="U170" s="302"/>
      <c r="V170" s="302"/>
      <c r="W170" s="302"/>
      <c r="X170" s="302"/>
      <c r="Y170" s="302"/>
      <c r="Z170" s="302"/>
      <c r="AA170" s="302"/>
      <c r="AB170" s="302"/>
      <c r="AC170" s="302"/>
      <c r="AD170" s="302"/>
      <c r="AE170" s="302"/>
      <c r="AF170" s="302"/>
      <c r="AG170" s="302"/>
      <c r="AH170" s="302"/>
      <c r="AI170" s="302"/>
      <c r="AJ170" s="302"/>
      <c r="AK170" s="302"/>
      <c r="AL170" s="302"/>
      <c r="AM170" s="302"/>
      <c r="AN170" s="302"/>
      <c r="AO170" s="302"/>
      <c r="AP170" s="302"/>
      <c r="AQ170" s="302"/>
      <c r="AR170" s="302"/>
      <c r="AS170" s="302"/>
      <c r="AT170" s="302"/>
      <c r="AU170" s="302"/>
      <c r="AV170" s="302"/>
      <c r="AW170" s="302"/>
      <c r="AX170" s="302"/>
      <c r="AY170" s="302"/>
      <c r="AZ170" s="302"/>
      <c r="BA170" s="302"/>
      <c r="BB170" s="302"/>
      <c r="BC170" s="302"/>
      <c r="BD170" s="302"/>
      <c r="BE170" s="302"/>
      <c r="BF170" s="302"/>
      <c r="BG170" s="302"/>
      <c r="BH170" s="302"/>
      <c r="BI170" s="302"/>
      <c r="BJ170" s="302"/>
      <c r="BK170" s="302"/>
      <c r="BL170" s="302"/>
      <c r="BM170" s="302"/>
      <c r="BN170" s="302"/>
      <c r="BO170" s="302"/>
      <c r="BP170" s="302"/>
      <c r="BQ170" s="302"/>
      <c r="BR170" s="302"/>
      <c r="BS170" s="302"/>
      <c r="BT170" s="302"/>
      <c r="BU170" s="302"/>
      <c r="BV170" s="302"/>
      <c r="BW170" s="302"/>
      <c r="BX170" s="302"/>
      <c r="BY170" s="302"/>
      <c r="BZ170" s="302"/>
      <c r="CA170" s="302"/>
      <c r="CB170" s="302"/>
      <c r="CC170" s="302"/>
      <c r="CD170" s="302"/>
      <c r="CE170" s="302"/>
      <c r="CF170" s="302"/>
      <c r="CG170" s="302"/>
      <c r="CH170" s="302"/>
      <c r="CI170" s="302"/>
      <c r="CJ170" s="302"/>
      <c r="CK170" s="302"/>
      <c r="CL170" s="302"/>
      <c r="CM170" s="302"/>
      <c r="CN170" s="302"/>
      <c r="CO170" s="302"/>
      <c r="CP170" s="302"/>
      <c r="CQ170" s="302"/>
      <c r="CR170" s="302"/>
      <c r="CS170" s="302"/>
      <c r="CT170" s="302"/>
      <c r="CU170" s="302"/>
      <c r="CV170" s="302"/>
      <c r="CW170" s="302"/>
      <c r="CX170" s="302"/>
      <c r="CY170" s="302"/>
      <c r="CZ170" s="302"/>
    </row>
    <row r="171" spans="1:104" ht="15.75" x14ac:dyDescent="0.25">
      <c r="A171" s="297" t="s">
        <v>45</v>
      </c>
      <c r="B171" s="306"/>
      <c r="C171" s="303"/>
      <c r="D171" s="505"/>
      <c r="E171" s="506">
        <v>721</v>
      </c>
      <c r="F171" s="280"/>
      <c r="G171" s="281"/>
      <c r="H171" s="282" t="s">
        <v>354</v>
      </c>
      <c r="I171" s="283"/>
      <c r="J171" s="283"/>
      <c r="K171" s="607"/>
      <c r="L171" s="607"/>
      <c r="M171" s="607"/>
      <c r="N171" s="603"/>
      <c r="O171" s="603"/>
      <c r="P171" s="603"/>
      <c r="Q171" s="604">
        <f>SUM(K171:P171)</f>
        <v>0</v>
      </c>
      <c r="R171" s="296"/>
      <c r="T171" s="301"/>
      <c r="U171" s="302"/>
      <c r="V171" s="302"/>
      <c r="W171" s="302"/>
      <c r="X171" s="302"/>
      <c r="Y171" s="302"/>
      <c r="Z171" s="302"/>
      <c r="AA171" s="302"/>
      <c r="AB171" s="302"/>
      <c r="AC171" s="302"/>
      <c r="AD171" s="302"/>
      <c r="AE171" s="302"/>
      <c r="AF171" s="302"/>
      <c r="AG171" s="302"/>
      <c r="AH171" s="302"/>
      <c r="AI171" s="302"/>
      <c r="AJ171" s="302"/>
      <c r="AK171" s="302"/>
      <c r="AL171" s="302"/>
      <c r="AM171" s="302"/>
      <c r="AN171" s="302"/>
      <c r="AO171" s="302"/>
      <c r="AP171" s="302"/>
      <c r="AQ171" s="302"/>
      <c r="AR171" s="302"/>
      <c r="AS171" s="302"/>
      <c r="AT171" s="302"/>
      <c r="AU171" s="302"/>
      <c r="AV171" s="302"/>
      <c r="AW171" s="302"/>
      <c r="AX171" s="302"/>
      <c r="AY171" s="302"/>
      <c r="AZ171" s="302"/>
      <c r="BA171" s="302"/>
      <c r="BB171" s="302"/>
      <c r="BC171" s="302"/>
      <c r="BD171" s="302"/>
      <c r="BE171" s="302"/>
      <c r="BF171" s="302"/>
      <c r="BG171" s="302"/>
      <c r="BH171" s="302"/>
      <c r="BI171" s="302"/>
      <c r="BJ171" s="302"/>
      <c r="BK171" s="302"/>
      <c r="BL171" s="302"/>
      <c r="BM171" s="302"/>
      <c r="BN171" s="302"/>
      <c r="BO171" s="302"/>
      <c r="BP171" s="302"/>
      <c r="BQ171" s="302"/>
      <c r="BR171" s="302"/>
      <c r="BS171" s="302"/>
      <c r="BT171" s="302"/>
      <c r="BU171" s="302"/>
      <c r="BV171" s="302"/>
      <c r="BW171" s="302"/>
      <c r="BX171" s="302"/>
      <c r="BY171" s="302"/>
      <c r="BZ171" s="302"/>
      <c r="CA171" s="302"/>
      <c r="CB171" s="302"/>
      <c r="CC171" s="302"/>
      <c r="CD171" s="302"/>
      <c r="CE171" s="302"/>
      <c r="CF171" s="302"/>
      <c r="CG171" s="302"/>
      <c r="CH171" s="302"/>
      <c r="CI171" s="302"/>
      <c r="CJ171" s="302"/>
      <c r="CK171" s="302"/>
      <c r="CL171" s="302"/>
      <c r="CM171" s="302"/>
      <c r="CN171" s="302"/>
      <c r="CO171" s="302"/>
      <c r="CP171" s="302"/>
      <c r="CQ171" s="302"/>
      <c r="CR171" s="302"/>
      <c r="CS171" s="302"/>
      <c r="CT171" s="302"/>
      <c r="CU171" s="302"/>
      <c r="CV171" s="302"/>
      <c r="CW171" s="302"/>
      <c r="CX171" s="302"/>
      <c r="CY171" s="302"/>
      <c r="CZ171" s="302"/>
    </row>
    <row r="172" spans="1:104" ht="15.75" x14ac:dyDescent="0.25">
      <c r="A172" s="297" t="s">
        <v>341</v>
      </c>
      <c r="C172" s="287"/>
      <c r="D172" s="505"/>
      <c r="E172" s="506">
        <v>46</v>
      </c>
      <c r="F172" s="280"/>
      <c r="G172" s="281"/>
      <c r="H172" s="281" t="s">
        <v>355</v>
      </c>
      <c r="I172" s="283"/>
      <c r="J172" s="283"/>
      <c r="K172" s="600">
        <f t="shared" ref="K172:P172" si="60">SUM(K167:K171)</f>
        <v>0</v>
      </c>
      <c r="L172" s="600">
        <f t="shared" si="60"/>
        <v>0</v>
      </c>
      <c r="M172" s="600">
        <f t="shared" si="60"/>
        <v>0</v>
      </c>
      <c r="N172" s="600">
        <f t="shared" si="60"/>
        <v>0</v>
      </c>
      <c r="O172" s="600">
        <f t="shared" si="60"/>
        <v>0</v>
      </c>
      <c r="P172" s="600">
        <f t="shared" si="60"/>
        <v>0</v>
      </c>
      <c r="Q172" s="608">
        <f>SUM(K172:P172)+Q169</f>
        <v>0</v>
      </c>
      <c r="R172" s="296"/>
      <c r="T172" s="301"/>
      <c r="U172" s="302"/>
      <c r="V172" s="302"/>
      <c r="W172" s="302"/>
      <c r="X172" s="302"/>
      <c r="Y172" s="302"/>
      <c r="Z172" s="302"/>
      <c r="AA172" s="302"/>
      <c r="AB172" s="302"/>
      <c r="AC172" s="302"/>
      <c r="AD172" s="302"/>
      <c r="AE172" s="302"/>
      <c r="AF172" s="302"/>
      <c r="AG172" s="302"/>
      <c r="AH172" s="302"/>
      <c r="AI172" s="302"/>
      <c r="AJ172" s="302"/>
      <c r="AK172" s="302"/>
      <c r="AL172" s="302"/>
      <c r="AM172" s="302"/>
      <c r="AN172" s="302"/>
      <c r="AO172" s="302"/>
      <c r="AP172" s="302"/>
      <c r="AQ172" s="302"/>
      <c r="AR172" s="302"/>
      <c r="AS172" s="302"/>
      <c r="AT172" s="302"/>
      <c r="AU172" s="302"/>
      <c r="AV172" s="302"/>
      <c r="AW172" s="302"/>
      <c r="AX172" s="302"/>
      <c r="AY172" s="302"/>
      <c r="AZ172" s="302"/>
      <c r="BA172" s="302"/>
      <c r="BB172" s="302"/>
      <c r="BC172" s="302"/>
      <c r="BD172" s="302"/>
      <c r="BE172" s="302"/>
      <c r="BF172" s="302"/>
      <c r="BG172" s="302"/>
      <c r="BH172" s="302"/>
      <c r="BI172" s="302"/>
      <c r="BJ172" s="302"/>
      <c r="BK172" s="302"/>
      <c r="BL172" s="302"/>
      <c r="BM172" s="302"/>
      <c r="BN172" s="302"/>
      <c r="BO172" s="302"/>
      <c r="BP172" s="302"/>
      <c r="BQ172" s="302"/>
      <c r="BR172" s="302"/>
      <c r="BS172" s="302"/>
      <c r="BT172" s="302"/>
      <c r="BU172" s="302"/>
      <c r="BV172" s="302"/>
      <c r="BW172" s="302"/>
      <c r="BX172" s="302"/>
      <c r="BY172" s="302"/>
      <c r="BZ172" s="302"/>
      <c r="CA172" s="302"/>
      <c r="CB172" s="302"/>
      <c r="CC172" s="302"/>
      <c r="CD172" s="302"/>
      <c r="CE172" s="302"/>
      <c r="CF172" s="302"/>
      <c r="CG172" s="302"/>
      <c r="CH172" s="302"/>
      <c r="CI172" s="302"/>
      <c r="CJ172" s="302"/>
      <c r="CK172" s="302"/>
      <c r="CL172" s="302"/>
      <c r="CM172" s="302"/>
      <c r="CN172" s="302"/>
      <c r="CO172" s="302"/>
      <c r="CP172" s="302"/>
      <c r="CQ172" s="302"/>
      <c r="CR172" s="302"/>
      <c r="CS172" s="302"/>
      <c r="CT172" s="302"/>
      <c r="CU172" s="302"/>
      <c r="CV172" s="302"/>
      <c r="CW172" s="302"/>
      <c r="CX172" s="302"/>
      <c r="CY172" s="302"/>
      <c r="CZ172" s="302"/>
    </row>
    <row r="173" spans="1:104" ht="15.75" x14ac:dyDescent="0.25">
      <c r="A173" s="297" t="s">
        <v>46</v>
      </c>
      <c r="B173" s="298"/>
      <c r="C173" s="298"/>
      <c r="D173" s="503"/>
      <c r="E173" s="449">
        <v>0</v>
      </c>
      <c r="F173" s="280"/>
      <c r="G173" s="290"/>
      <c r="H173" s="309" t="s">
        <v>88</v>
      </c>
      <c r="I173" s="310"/>
      <c r="J173" s="311"/>
      <c r="K173" s="609">
        <f t="shared" ref="K173:P173" si="61">K160</f>
        <v>0</v>
      </c>
      <c r="L173" s="609">
        <f t="shared" si="61"/>
        <v>0</v>
      </c>
      <c r="M173" s="609">
        <f t="shared" si="61"/>
        <v>0</v>
      </c>
      <c r="N173" s="609">
        <f t="shared" si="61"/>
        <v>0</v>
      </c>
      <c r="O173" s="609">
        <f t="shared" si="61"/>
        <v>0</v>
      </c>
      <c r="P173" s="609">
        <f t="shared" si="61"/>
        <v>0</v>
      </c>
      <c r="Q173" s="608">
        <f>SUM(K173:P173)</f>
        <v>0</v>
      </c>
      <c r="R173" s="296" t="str">
        <f>IF(Q173=L178,"","NOT BALANCED")</f>
        <v/>
      </c>
      <c r="T173" s="301"/>
      <c r="U173" s="302"/>
      <c r="V173" s="302"/>
      <c r="W173" s="302"/>
      <c r="X173" s="302"/>
      <c r="Y173" s="302"/>
      <c r="Z173" s="302"/>
      <c r="AA173" s="302"/>
      <c r="AB173" s="302"/>
      <c r="AC173" s="302"/>
      <c r="AD173" s="302"/>
      <c r="AE173" s="302"/>
      <c r="AF173" s="302"/>
      <c r="AG173" s="302"/>
      <c r="AH173" s="302"/>
      <c r="AI173" s="302"/>
      <c r="AJ173" s="302"/>
      <c r="AK173" s="302"/>
      <c r="AL173" s="302"/>
      <c r="AM173" s="302"/>
      <c r="AN173" s="302"/>
      <c r="AO173" s="302"/>
      <c r="AP173" s="302"/>
      <c r="AQ173" s="302"/>
      <c r="AR173" s="302"/>
      <c r="AS173" s="302"/>
      <c r="AT173" s="302"/>
      <c r="AU173" s="302"/>
      <c r="AV173" s="302"/>
      <c r="AW173" s="302"/>
      <c r="AX173" s="302"/>
      <c r="AY173" s="302"/>
      <c r="AZ173" s="302"/>
      <c r="BA173" s="302"/>
      <c r="BB173" s="302"/>
      <c r="BC173" s="302"/>
      <c r="BD173" s="302"/>
      <c r="BE173" s="302"/>
      <c r="BF173" s="302"/>
      <c r="BG173" s="302"/>
      <c r="BH173" s="302"/>
      <c r="BI173" s="302"/>
      <c r="BJ173" s="302"/>
      <c r="BK173" s="302"/>
      <c r="BL173" s="302"/>
      <c r="BM173" s="302"/>
      <c r="BN173" s="302"/>
      <c r="BO173" s="302"/>
      <c r="BP173" s="302"/>
      <c r="BQ173" s="302"/>
      <c r="BR173" s="302"/>
      <c r="BS173" s="302"/>
      <c r="BT173" s="302"/>
      <c r="BU173" s="302"/>
      <c r="BV173" s="302"/>
      <c r="BW173" s="302"/>
      <c r="BX173" s="302"/>
      <c r="BY173" s="302"/>
      <c r="BZ173" s="302"/>
      <c r="CA173" s="302"/>
      <c r="CB173" s="302"/>
      <c r="CC173" s="302"/>
      <c r="CD173" s="302"/>
      <c r="CE173" s="302"/>
      <c r="CF173" s="302"/>
      <c r="CG173" s="302"/>
      <c r="CH173" s="302"/>
      <c r="CI173" s="302"/>
      <c r="CJ173" s="302"/>
      <c r="CK173" s="302"/>
      <c r="CL173" s="302"/>
      <c r="CM173" s="302"/>
      <c r="CN173" s="302"/>
      <c r="CO173" s="302"/>
      <c r="CP173" s="302"/>
      <c r="CQ173" s="302"/>
      <c r="CR173" s="302"/>
      <c r="CS173" s="302"/>
      <c r="CT173" s="302"/>
      <c r="CU173" s="302"/>
      <c r="CV173" s="302"/>
      <c r="CW173" s="302"/>
      <c r="CX173" s="302"/>
      <c r="CY173" s="302"/>
      <c r="CZ173" s="302"/>
    </row>
    <row r="174" spans="1:104" ht="15.75" x14ac:dyDescent="0.25">
      <c r="A174" s="297" t="s">
        <v>47</v>
      </c>
      <c r="B174" s="298"/>
      <c r="C174" s="298"/>
      <c r="D174" s="503"/>
      <c r="E174" s="507">
        <v>432</v>
      </c>
      <c r="F174" s="280"/>
      <c r="G174" s="290"/>
      <c r="H174" s="313" t="s">
        <v>67</v>
      </c>
      <c r="I174" s="314"/>
      <c r="J174" s="314"/>
      <c r="K174" s="610" t="str">
        <f t="shared" ref="K174:P174" si="62">IF(SUM(K173+K172-K166)&lt;0,K173+K172-K166,"")</f>
        <v/>
      </c>
      <c r="L174" s="610" t="str">
        <f t="shared" si="62"/>
        <v/>
      </c>
      <c r="M174" s="610" t="str">
        <f t="shared" si="62"/>
        <v/>
      </c>
      <c r="N174" s="610" t="str">
        <f t="shared" si="62"/>
        <v/>
      </c>
      <c r="O174" s="610" t="str">
        <f t="shared" si="62"/>
        <v/>
      </c>
      <c r="P174" s="610" t="str">
        <f t="shared" si="62"/>
        <v/>
      </c>
      <c r="Q174" s="608">
        <f>SUM(K174:P174)</f>
        <v>0</v>
      </c>
      <c r="T174" s="301"/>
      <c r="U174" s="302"/>
      <c r="V174" s="302"/>
      <c r="W174" s="302"/>
      <c r="X174" s="302"/>
      <c r="Y174" s="302"/>
      <c r="Z174" s="302"/>
      <c r="AA174" s="302"/>
      <c r="AB174" s="302"/>
      <c r="AC174" s="302"/>
      <c r="AD174" s="302"/>
      <c r="AE174" s="302"/>
      <c r="AF174" s="302"/>
      <c r="AG174" s="302"/>
      <c r="AH174" s="302"/>
      <c r="AI174" s="302"/>
      <c r="AJ174" s="302"/>
      <c r="AK174" s="302"/>
      <c r="AL174" s="302"/>
      <c r="AM174" s="302"/>
      <c r="AN174" s="302"/>
      <c r="AO174" s="302"/>
      <c r="AP174" s="302"/>
      <c r="AQ174" s="302"/>
      <c r="AR174" s="302"/>
      <c r="AS174" s="302"/>
      <c r="AT174" s="302"/>
      <c r="AU174" s="302"/>
      <c r="AV174" s="302"/>
      <c r="AW174" s="302"/>
      <c r="AX174" s="302"/>
      <c r="AY174" s="302"/>
      <c r="AZ174" s="302"/>
      <c r="BA174" s="302"/>
      <c r="BB174" s="302"/>
      <c r="BC174" s="302"/>
      <c r="BD174" s="302"/>
      <c r="BE174" s="302"/>
      <c r="BF174" s="302"/>
      <c r="BG174" s="302"/>
      <c r="BH174" s="302"/>
      <c r="BI174" s="302"/>
      <c r="BJ174" s="302"/>
      <c r="BK174" s="302"/>
      <c r="BL174" s="302"/>
      <c r="BM174" s="302"/>
      <c r="BN174" s="302"/>
      <c r="BO174" s="302"/>
      <c r="BP174" s="302"/>
      <c r="BQ174" s="302"/>
      <c r="BR174" s="302"/>
      <c r="BS174" s="302"/>
      <c r="BT174" s="302"/>
      <c r="BU174" s="302"/>
      <c r="BV174" s="302"/>
      <c r="BW174" s="302"/>
      <c r="BX174" s="302"/>
      <c r="BY174" s="302"/>
      <c r="BZ174" s="302"/>
      <c r="CA174" s="302"/>
      <c r="CB174" s="302"/>
      <c r="CC174" s="302"/>
      <c r="CD174" s="302"/>
      <c r="CE174" s="302"/>
      <c r="CF174" s="302"/>
      <c r="CG174" s="302"/>
      <c r="CH174" s="302"/>
      <c r="CI174" s="302"/>
      <c r="CJ174" s="302"/>
      <c r="CK174" s="302"/>
      <c r="CL174" s="302"/>
      <c r="CM174" s="302"/>
      <c r="CN174" s="302"/>
      <c r="CO174" s="302"/>
      <c r="CP174" s="302"/>
      <c r="CQ174" s="302"/>
      <c r="CR174" s="302"/>
      <c r="CS174" s="302"/>
      <c r="CT174" s="302"/>
      <c r="CU174" s="302"/>
      <c r="CV174" s="302"/>
      <c r="CW174" s="302"/>
      <c r="CX174" s="302"/>
      <c r="CY174" s="302"/>
      <c r="CZ174" s="302"/>
    </row>
    <row r="175" spans="1:104" ht="15.75" x14ac:dyDescent="0.25">
      <c r="A175" s="315" t="s">
        <v>53</v>
      </c>
      <c r="B175" s="316"/>
      <c r="C175" s="317"/>
      <c r="D175" s="508"/>
      <c r="E175" s="647">
        <f>SUM(E171:E174)</f>
        <v>1199</v>
      </c>
      <c r="F175" s="319"/>
      <c r="G175" s="290"/>
      <c r="H175" s="320"/>
      <c r="K175" s="611"/>
      <c r="L175" s="612"/>
      <c r="M175" s="613"/>
      <c r="N175" s="614"/>
      <c r="O175" s="614"/>
      <c r="P175" s="614"/>
      <c r="Q175" s="615"/>
      <c r="S175" s="322"/>
      <c r="T175" s="302"/>
      <c r="U175" s="302"/>
      <c r="V175" s="302"/>
      <c r="W175" s="302"/>
      <c r="X175" s="302"/>
      <c r="Y175" s="302"/>
      <c r="Z175" s="302"/>
      <c r="AA175" s="302"/>
      <c r="AB175" s="302"/>
      <c r="AC175" s="302"/>
      <c r="AD175" s="302"/>
      <c r="AE175" s="302"/>
      <c r="AF175" s="302"/>
      <c r="AG175" s="302"/>
      <c r="AH175" s="302"/>
      <c r="AI175" s="302"/>
      <c r="AJ175" s="302"/>
      <c r="AK175" s="302"/>
      <c r="AL175" s="302"/>
      <c r="AM175" s="302"/>
      <c r="AN175" s="302"/>
      <c r="AO175" s="302"/>
      <c r="AP175" s="302"/>
      <c r="AQ175" s="302"/>
      <c r="AR175" s="302"/>
      <c r="AS175" s="302"/>
      <c r="AT175" s="302"/>
      <c r="AU175" s="302"/>
      <c r="AV175" s="302"/>
      <c r="AW175" s="302"/>
      <c r="AX175" s="302"/>
      <c r="AY175" s="302"/>
      <c r="AZ175" s="302"/>
      <c r="BA175" s="302"/>
      <c r="BB175" s="302"/>
      <c r="BC175" s="302"/>
      <c r="BD175" s="302"/>
      <c r="BE175" s="302"/>
      <c r="BF175" s="302"/>
      <c r="BG175" s="302"/>
      <c r="BH175" s="302"/>
      <c r="BI175" s="302"/>
      <c r="BJ175" s="302"/>
      <c r="BK175" s="302"/>
      <c r="BL175" s="302"/>
      <c r="BM175" s="302"/>
      <c r="BN175" s="302"/>
      <c r="BO175" s="302"/>
      <c r="BP175" s="302"/>
      <c r="BQ175" s="302"/>
      <c r="BR175" s="302"/>
      <c r="BS175" s="302"/>
      <c r="BT175" s="302"/>
      <c r="BU175" s="302"/>
      <c r="BV175" s="302"/>
      <c r="BW175" s="302"/>
      <c r="BX175" s="302"/>
      <c r="BY175" s="302"/>
      <c r="BZ175" s="302"/>
      <c r="CA175" s="302"/>
      <c r="CB175" s="302"/>
      <c r="CC175" s="302"/>
      <c r="CD175" s="302"/>
      <c r="CE175" s="302"/>
      <c r="CF175" s="302"/>
      <c r="CG175" s="302"/>
      <c r="CH175" s="302"/>
      <c r="CI175" s="302"/>
      <c r="CJ175" s="302"/>
      <c r="CK175" s="302"/>
      <c r="CL175" s="302"/>
      <c r="CM175" s="302"/>
      <c r="CN175" s="302"/>
      <c r="CO175" s="302"/>
      <c r="CP175" s="302"/>
      <c r="CQ175" s="302"/>
      <c r="CR175" s="302"/>
      <c r="CS175" s="302"/>
      <c r="CT175" s="302"/>
      <c r="CU175" s="302"/>
      <c r="CV175" s="302"/>
      <c r="CW175" s="302"/>
      <c r="CX175" s="302"/>
      <c r="CY175" s="302"/>
      <c r="CZ175" s="302"/>
    </row>
    <row r="176" spans="1:104" ht="12.75" x14ac:dyDescent="0.2">
      <c r="A176" s="323"/>
      <c r="B176" s="324"/>
      <c r="C176" s="325"/>
      <c r="D176" s="326"/>
      <c r="E176" s="319"/>
      <c r="F176" s="319"/>
      <c r="G176" s="327"/>
      <c r="H176" s="328"/>
      <c r="K176" s="616" t="s">
        <v>89</v>
      </c>
      <c r="L176" s="617"/>
      <c r="M176" s="618"/>
      <c r="N176" s="617" t="s">
        <v>90</v>
      </c>
      <c r="O176" s="619"/>
      <c r="P176" s="619"/>
      <c r="Q176" s="619"/>
      <c r="R176" s="97"/>
      <c r="U176" s="302"/>
      <c r="V176" s="302"/>
      <c r="W176" s="302"/>
      <c r="X176" s="302"/>
      <c r="Y176" s="302"/>
      <c r="Z176" s="302"/>
      <c r="AA176" s="302"/>
      <c r="AB176" s="302"/>
      <c r="AC176" s="302"/>
      <c r="AD176" s="302"/>
      <c r="AE176" s="302"/>
      <c r="AF176" s="302"/>
      <c r="AG176" s="302"/>
      <c r="AH176" s="302"/>
      <c r="AI176" s="302"/>
      <c r="AJ176" s="302"/>
      <c r="AK176" s="302"/>
      <c r="AL176" s="302"/>
      <c r="AM176" s="302"/>
      <c r="AN176" s="302"/>
      <c r="AO176" s="302"/>
      <c r="AP176" s="302"/>
      <c r="AQ176" s="302"/>
      <c r="AR176" s="302"/>
      <c r="AS176" s="302"/>
      <c r="AT176" s="302"/>
      <c r="AU176" s="302"/>
      <c r="AV176" s="302"/>
      <c r="AW176" s="302"/>
      <c r="AX176" s="302"/>
      <c r="AY176" s="302"/>
      <c r="AZ176" s="302"/>
      <c r="BA176" s="302"/>
      <c r="BB176" s="302"/>
      <c r="BC176" s="302"/>
      <c r="BD176" s="302"/>
      <c r="BE176" s="302"/>
      <c r="BF176" s="302"/>
      <c r="BG176" s="302"/>
      <c r="BH176" s="302"/>
      <c r="BI176" s="302"/>
      <c r="BJ176" s="302"/>
      <c r="BK176" s="302"/>
      <c r="BL176" s="302"/>
      <c r="BM176" s="302"/>
      <c r="BN176" s="302"/>
      <c r="BO176" s="302"/>
      <c r="BP176" s="302"/>
      <c r="BQ176" s="302"/>
      <c r="BR176" s="302"/>
      <c r="BS176" s="302"/>
      <c r="BT176" s="302"/>
      <c r="BU176" s="302"/>
      <c r="BV176" s="302"/>
      <c r="BW176" s="302"/>
      <c r="BX176" s="302"/>
      <c r="BY176" s="302"/>
      <c r="BZ176" s="302"/>
      <c r="CA176" s="302"/>
      <c r="CB176" s="302"/>
      <c r="CC176" s="302"/>
      <c r="CD176" s="302"/>
      <c r="CE176" s="302"/>
      <c r="CF176" s="302"/>
      <c r="CG176" s="302"/>
      <c r="CH176" s="302"/>
      <c r="CI176" s="302"/>
      <c r="CJ176" s="302"/>
      <c r="CK176" s="302"/>
      <c r="CL176" s="302"/>
      <c r="CM176" s="302"/>
      <c r="CN176" s="302"/>
      <c r="CO176" s="302"/>
      <c r="CP176" s="302"/>
      <c r="CQ176" s="302"/>
      <c r="CR176" s="302"/>
      <c r="CS176" s="302"/>
      <c r="CT176" s="302"/>
      <c r="CU176" s="302"/>
      <c r="CV176" s="302"/>
      <c r="CW176" s="302"/>
      <c r="CX176" s="302"/>
      <c r="CY176" s="302"/>
      <c r="CZ176" s="302"/>
    </row>
    <row r="177" spans="1:104" ht="12.75" x14ac:dyDescent="0.2">
      <c r="A177" s="332"/>
      <c r="B177" s="287"/>
      <c r="C177" s="287"/>
      <c r="D177" s="333"/>
      <c r="E177" s="334"/>
      <c r="F177" s="319"/>
      <c r="G177" s="424" t="s">
        <v>139</v>
      </c>
      <c r="H177" s="648" t="s">
        <v>65</v>
      </c>
      <c r="K177" s="622" t="s">
        <v>20</v>
      </c>
      <c r="L177" s="623" t="s">
        <v>49</v>
      </c>
      <c r="M177" s="624"/>
      <c r="N177" s="622" t="s">
        <v>20</v>
      </c>
      <c r="O177" s="623" t="s">
        <v>49</v>
      </c>
      <c r="P177" s="625"/>
      <c r="Q177" s="626"/>
      <c r="R177" s="627"/>
      <c r="U177" s="302"/>
      <c r="V177" s="302"/>
      <c r="W177" s="302"/>
      <c r="X177" s="302"/>
      <c r="Y177" s="302"/>
      <c r="Z177" s="302"/>
      <c r="AA177" s="302"/>
      <c r="AB177" s="302"/>
      <c r="AC177" s="302"/>
      <c r="AD177" s="302"/>
      <c r="AE177" s="302"/>
      <c r="AF177" s="302"/>
      <c r="AG177" s="302"/>
      <c r="AH177" s="302"/>
      <c r="AI177" s="302"/>
      <c r="AJ177" s="302"/>
      <c r="AK177" s="302"/>
      <c r="AL177" s="302"/>
      <c r="AM177" s="302"/>
      <c r="AN177" s="302"/>
      <c r="AO177" s="302"/>
      <c r="AP177" s="302"/>
      <c r="AQ177" s="302"/>
      <c r="AR177" s="302"/>
      <c r="AS177" s="302"/>
      <c r="AT177" s="302"/>
      <c r="AU177" s="302"/>
      <c r="AV177" s="302"/>
      <c r="AW177" s="302"/>
      <c r="AX177" s="302"/>
      <c r="AY177" s="302"/>
      <c r="AZ177" s="302"/>
      <c r="BA177" s="302"/>
      <c r="BB177" s="302"/>
      <c r="BC177" s="302"/>
      <c r="BD177" s="302"/>
      <c r="BE177" s="302"/>
      <c r="BF177" s="302"/>
      <c r="BG177" s="302"/>
      <c r="BH177" s="302"/>
      <c r="BI177" s="302"/>
      <c r="BJ177" s="302"/>
      <c r="BK177" s="302"/>
      <c r="BL177" s="302"/>
      <c r="BM177" s="302"/>
      <c r="BN177" s="302"/>
      <c r="BO177" s="302"/>
      <c r="BP177" s="302"/>
      <c r="BQ177" s="302"/>
      <c r="BR177" s="302"/>
      <c r="BS177" s="302"/>
      <c r="BT177" s="302"/>
      <c r="BU177" s="302"/>
      <c r="BV177" s="302"/>
      <c r="BW177" s="302"/>
      <c r="BX177" s="302"/>
      <c r="BY177" s="302"/>
      <c r="BZ177" s="302"/>
      <c r="CA177" s="302"/>
      <c r="CB177" s="302"/>
      <c r="CC177" s="302"/>
      <c r="CD177" s="302"/>
      <c r="CE177" s="302"/>
      <c r="CF177" s="302"/>
      <c r="CG177" s="302"/>
      <c r="CH177" s="302"/>
      <c r="CI177" s="302"/>
      <c r="CJ177" s="302"/>
      <c r="CK177" s="302"/>
      <c r="CL177" s="302"/>
      <c r="CM177" s="302"/>
      <c r="CN177" s="302"/>
      <c r="CO177" s="302"/>
      <c r="CP177" s="302"/>
      <c r="CQ177" s="302"/>
      <c r="CR177" s="302"/>
      <c r="CS177" s="302"/>
      <c r="CT177" s="302"/>
      <c r="CU177" s="302"/>
      <c r="CV177" s="302"/>
      <c r="CW177" s="302"/>
      <c r="CX177" s="302"/>
      <c r="CY177" s="302"/>
      <c r="CZ177" s="302"/>
    </row>
    <row r="178" spans="1:104" ht="12.75" x14ac:dyDescent="0.2">
      <c r="A178" s="340"/>
      <c r="B178" s="287"/>
      <c r="C178" s="287"/>
      <c r="D178" s="333"/>
      <c r="E178" s="334"/>
      <c r="F178" s="341" t="s">
        <v>54</v>
      </c>
      <c r="G178" s="1082"/>
      <c r="H178" s="1083"/>
      <c r="K178" s="452">
        <f>B2</f>
        <v>43170</v>
      </c>
      <c r="L178" s="628">
        <f>Q160</f>
        <v>0</v>
      </c>
      <c r="M178" s="629"/>
      <c r="N178" s="452">
        <f>B2</f>
        <v>43170</v>
      </c>
      <c r="O178" s="630"/>
      <c r="P178" s="631"/>
      <c r="Q178" s="632"/>
      <c r="R178" s="633"/>
      <c r="S178" s="463"/>
      <c r="T178" s="170"/>
      <c r="U178" s="178"/>
      <c r="V178" s="178"/>
      <c r="W178" s="178"/>
      <c r="X178" s="178"/>
      <c r="Y178" s="178"/>
      <c r="Z178" s="302"/>
      <c r="AA178" s="302"/>
      <c r="AB178" s="302"/>
      <c r="AC178" s="302"/>
      <c r="AD178" s="302"/>
      <c r="AE178" s="302"/>
      <c r="AF178" s="302"/>
      <c r="AG178" s="302"/>
      <c r="AH178" s="302"/>
      <c r="AI178" s="302"/>
      <c r="AJ178" s="302"/>
      <c r="AK178" s="302"/>
      <c r="AL178" s="302"/>
      <c r="AM178" s="302"/>
      <c r="AN178" s="302"/>
      <c r="AO178" s="302"/>
      <c r="AP178" s="302"/>
      <c r="AQ178" s="302"/>
      <c r="AR178" s="302"/>
      <c r="AS178" s="302"/>
      <c r="AT178" s="302"/>
      <c r="AU178" s="302"/>
      <c r="AV178" s="302"/>
      <c r="AW178" s="302"/>
      <c r="AX178" s="302"/>
      <c r="AY178" s="302"/>
      <c r="AZ178" s="302"/>
      <c r="BA178" s="302"/>
      <c r="BB178" s="302"/>
      <c r="BC178" s="302"/>
      <c r="BD178" s="302"/>
      <c r="BE178" s="302"/>
      <c r="BF178" s="302"/>
      <c r="BG178" s="302"/>
      <c r="BH178" s="302"/>
      <c r="BI178" s="302"/>
      <c r="BJ178" s="302"/>
      <c r="BK178" s="302"/>
      <c r="BL178" s="302"/>
      <c r="BM178" s="302"/>
      <c r="BN178" s="302"/>
      <c r="BO178" s="302"/>
      <c r="BP178" s="302"/>
      <c r="BQ178" s="302"/>
      <c r="BR178" s="302"/>
      <c r="BS178" s="302"/>
      <c r="BT178" s="302"/>
      <c r="BU178" s="302"/>
      <c r="BV178" s="302"/>
      <c r="BW178" s="302"/>
      <c r="BX178" s="302"/>
      <c r="BY178" s="302"/>
      <c r="BZ178" s="302"/>
      <c r="CA178" s="302"/>
      <c r="CB178" s="302"/>
      <c r="CC178" s="302"/>
      <c r="CD178" s="302"/>
      <c r="CE178" s="302"/>
      <c r="CF178" s="302"/>
      <c r="CG178" s="302"/>
      <c r="CH178" s="302"/>
      <c r="CI178" s="302"/>
      <c r="CJ178" s="302"/>
      <c r="CK178" s="302"/>
      <c r="CL178" s="302"/>
      <c r="CM178" s="302"/>
      <c r="CN178" s="302"/>
      <c r="CO178" s="302"/>
      <c r="CP178" s="302"/>
      <c r="CQ178" s="302"/>
      <c r="CR178" s="302"/>
      <c r="CS178" s="302"/>
      <c r="CT178" s="302"/>
      <c r="CU178" s="302"/>
      <c r="CV178" s="302"/>
      <c r="CW178" s="302"/>
      <c r="CX178" s="302"/>
      <c r="CY178" s="302"/>
      <c r="CZ178" s="302"/>
    </row>
    <row r="179" spans="1:104" ht="12.75" x14ac:dyDescent="0.2">
      <c r="A179" s="265"/>
      <c r="B179" s="333"/>
      <c r="C179" s="266"/>
      <c r="D179" s="266"/>
      <c r="E179" s="347"/>
      <c r="F179" s="341" t="s">
        <v>82</v>
      </c>
      <c r="G179" s="1082"/>
      <c r="H179" s="1083"/>
      <c r="K179" s="635"/>
      <c r="L179" s="635"/>
      <c r="M179" s="629"/>
      <c r="N179" s="453">
        <f>B2</f>
        <v>43170</v>
      </c>
      <c r="O179" s="630"/>
      <c r="P179" s="631"/>
      <c r="Q179" s="631"/>
      <c r="R179" s="346"/>
      <c r="S179" s="463"/>
      <c r="T179" s="170"/>
      <c r="U179" s="178"/>
      <c r="V179" s="178"/>
      <c r="W179" s="178"/>
      <c r="X179" s="178"/>
      <c r="Y179" s="178"/>
      <c r="Z179" s="302"/>
      <c r="AA179" s="302"/>
      <c r="AB179" s="302"/>
      <c r="AC179" s="302"/>
      <c r="AD179" s="302"/>
      <c r="AE179" s="302"/>
      <c r="AF179" s="302"/>
      <c r="AG179" s="302"/>
      <c r="AH179" s="302"/>
      <c r="AI179" s="302"/>
      <c r="AJ179" s="302"/>
      <c r="AK179" s="302"/>
      <c r="AL179" s="302"/>
      <c r="AM179" s="302"/>
      <c r="AN179" s="302"/>
      <c r="AO179" s="302"/>
      <c r="AP179" s="302"/>
      <c r="AQ179" s="302"/>
      <c r="AR179" s="302"/>
      <c r="AS179" s="302"/>
      <c r="AT179" s="302"/>
      <c r="AU179" s="302"/>
      <c r="AV179" s="302"/>
      <c r="AW179" s="302"/>
      <c r="AX179" s="302"/>
      <c r="AY179" s="302"/>
      <c r="AZ179" s="302"/>
      <c r="BA179" s="302"/>
      <c r="BB179" s="302"/>
      <c r="BC179" s="302"/>
      <c r="BD179" s="302"/>
      <c r="BE179" s="302"/>
      <c r="BF179" s="302"/>
      <c r="BG179" s="302"/>
      <c r="BH179" s="302"/>
      <c r="BI179" s="302"/>
      <c r="BJ179" s="302"/>
      <c r="BK179" s="302"/>
      <c r="BL179" s="302"/>
      <c r="BM179" s="302"/>
      <c r="BN179" s="302"/>
      <c r="BO179" s="302"/>
      <c r="BP179" s="302"/>
      <c r="BQ179" s="302"/>
      <c r="BR179" s="302"/>
      <c r="BS179" s="302"/>
      <c r="BT179" s="302"/>
      <c r="BU179" s="302"/>
      <c r="BV179" s="302"/>
      <c r="BW179" s="302"/>
      <c r="BX179" s="302"/>
      <c r="BY179" s="302"/>
      <c r="BZ179" s="302"/>
      <c r="CA179" s="302"/>
      <c r="CB179" s="302"/>
      <c r="CC179" s="302"/>
      <c r="CD179" s="302"/>
      <c r="CE179" s="302"/>
      <c r="CF179" s="302"/>
      <c r="CG179" s="302"/>
      <c r="CH179" s="302"/>
      <c r="CI179" s="302"/>
      <c r="CJ179" s="302"/>
      <c r="CK179" s="302"/>
      <c r="CL179" s="302"/>
      <c r="CM179" s="302"/>
      <c r="CN179" s="302"/>
      <c r="CO179" s="302"/>
      <c r="CP179" s="302"/>
      <c r="CQ179" s="302"/>
      <c r="CR179" s="302"/>
      <c r="CS179" s="302"/>
      <c r="CT179" s="302"/>
      <c r="CU179" s="302"/>
      <c r="CV179" s="302"/>
      <c r="CW179" s="302"/>
      <c r="CX179" s="302"/>
      <c r="CY179" s="302"/>
      <c r="CZ179" s="302"/>
    </row>
    <row r="180" spans="1:104" ht="12.75" x14ac:dyDescent="0.2">
      <c r="A180" s="333"/>
      <c r="B180" s="350"/>
      <c r="C180" s="333"/>
      <c r="D180" s="333"/>
      <c r="E180" s="351"/>
      <c r="F180" s="341" t="s">
        <v>55</v>
      </c>
      <c r="G180" s="1082"/>
      <c r="H180" s="1083"/>
      <c r="I180" s="352"/>
      <c r="J180" s="352"/>
      <c r="N180" s="80"/>
      <c r="Q180" s="649"/>
      <c r="R180" s="353"/>
      <c r="S180" s="170"/>
      <c r="T180" s="170"/>
      <c r="U180" s="178"/>
      <c r="V180" s="178"/>
      <c r="W180" s="178"/>
      <c r="X180" s="178"/>
      <c r="Y180" s="178"/>
      <c r="Z180" s="302"/>
      <c r="AA180" s="302"/>
      <c r="AB180" s="302"/>
      <c r="AC180" s="302"/>
      <c r="AD180" s="302"/>
      <c r="AE180" s="302"/>
      <c r="AF180" s="302"/>
      <c r="AG180" s="302"/>
      <c r="AH180" s="302"/>
      <c r="AI180" s="302"/>
      <c r="AJ180" s="302"/>
      <c r="AK180" s="302"/>
      <c r="AL180" s="302"/>
      <c r="AM180" s="302"/>
      <c r="AN180" s="302"/>
      <c r="AO180" s="302"/>
      <c r="AP180" s="302"/>
      <c r="AQ180" s="302"/>
      <c r="AR180" s="302"/>
      <c r="AS180" s="302"/>
      <c r="AT180" s="302"/>
      <c r="AU180" s="302"/>
      <c r="AV180" s="302"/>
      <c r="AW180" s="302"/>
      <c r="AX180" s="302"/>
      <c r="AY180" s="302"/>
      <c r="AZ180" s="302"/>
      <c r="BA180" s="302"/>
      <c r="BB180" s="302"/>
      <c r="BC180" s="302"/>
      <c r="BD180" s="302"/>
      <c r="BE180" s="302"/>
      <c r="BF180" s="302"/>
      <c r="BG180" s="302"/>
      <c r="BH180" s="302"/>
      <c r="BI180" s="302"/>
      <c r="BJ180" s="302"/>
      <c r="BK180" s="302"/>
      <c r="BL180" s="302"/>
      <c r="BM180" s="302"/>
      <c r="BN180" s="302"/>
      <c r="BO180" s="302"/>
      <c r="BP180" s="302"/>
      <c r="BQ180" s="302"/>
      <c r="BR180" s="302"/>
      <c r="BS180" s="302"/>
      <c r="BT180" s="302"/>
      <c r="BU180" s="302"/>
      <c r="BV180" s="302"/>
      <c r="BW180" s="302"/>
      <c r="BX180" s="302"/>
      <c r="BY180" s="302"/>
      <c r="BZ180" s="302"/>
      <c r="CA180" s="302"/>
      <c r="CB180" s="302"/>
      <c r="CC180" s="302"/>
      <c r="CD180" s="302"/>
      <c r="CE180" s="302"/>
      <c r="CF180" s="302"/>
      <c r="CG180" s="302"/>
      <c r="CH180" s="302"/>
      <c r="CI180" s="302"/>
      <c r="CJ180" s="302"/>
      <c r="CK180" s="302"/>
      <c r="CL180" s="302"/>
      <c r="CM180" s="302"/>
      <c r="CN180" s="302"/>
      <c r="CO180" s="302"/>
      <c r="CP180" s="302"/>
      <c r="CQ180" s="302"/>
      <c r="CR180" s="302"/>
      <c r="CS180" s="302"/>
      <c r="CT180" s="302"/>
      <c r="CU180" s="302"/>
      <c r="CV180" s="302"/>
      <c r="CW180" s="302"/>
      <c r="CX180" s="302"/>
      <c r="CY180" s="302"/>
      <c r="CZ180" s="302"/>
    </row>
    <row r="181" spans="1:104" ht="12.75" x14ac:dyDescent="0.2">
      <c r="A181" s="178"/>
      <c r="B181" s="178"/>
      <c r="C181" s="178"/>
      <c r="D181" s="178"/>
      <c r="E181" s="178"/>
      <c r="F181" s="341" t="s">
        <v>85</v>
      </c>
      <c r="G181" s="1082"/>
      <c r="H181" s="1083"/>
      <c r="I181" s="357"/>
      <c r="J181" s="357"/>
      <c r="K181" s="352"/>
      <c r="Q181" s="354"/>
      <c r="R181" s="354"/>
      <c r="S181" s="355"/>
      <c r="U181" s="302"/>
      <c r="V181" s="302"/>
      <c r="W181" s="302"/>
      <c r="X181" s="302"/>
      <c r="Y181" s="302"/>
      <c r="Z181" s="302"/>
      <c r="AA181" s="302"/>
      <c r="AB181" s="302"/>
      <c r="AC181" s="302"/>
      <c r="AD181" s="302"/>
      <c r="AE181" s="302"/>
      <c r="AF181" s="302"/>
      <c r="AG181" s="302"/>
      <c r="AH181" s="302"/>
      <c r="AI181" s="302"/>
      <c r="AJ181" s="302"/>
      <c r="AK181" s="302"/>
      <c r="AL181" s="302"/>
      <c r="AM181" s="302"/>
      <c r="AN181" s="302"/>
      <c r="AO181" s="302"/>
      <c r="AP181" s="302"/>
      <c r="AQ181" s="302"/>
      <c r="AR181" s="302"/>
      <c r="AS181" s="302"/>
      <c r="AT181" s="302"/>
      <c r="AU181" s="302"/>
      <c r="AV181" s="302"/>
      <c r="AW181" s="302"/>
      <c r="AX181" s="302"/>
      <c r="AY181" s="302"/>
      <c r="AZ181" s="302"/>
      <c r="BA181" s="302"/>
      <c r="BB181" s="302"/>
      <c r="BC181" s="302"/>
      <c r="BD181" s="302"/>
      <c r="BE181" s="302"/>
      <c r="BF181" s="302"/>
      <c r="BG181" s="302"/>
      <c r="BH181" s="302"/>
      <c r="BI181" s="302"/>
      <c r="BJ181" s="302"/>
      <c r="BK181" s="302"/>
      <c r="BL181" s="302"/>
      <c r="BM181" s="302"/>
      <c r="BN181" s="302"/>
      <c r="BO181" s="302"/>
      <c r="BP181" s="302"/>
      <c r="BQ181" s="302"/>
      <c r="BR181" s="302"/>
      <c r="BS181" s="302"/>
      <c r="BT181" s="302"/>
      <c r="BU181" s="302"/>
      <c r="BV181" s="302"/>
      <c r="BW181" s="302"/>
      <c r="BX181" s="302"/>
      <c r="BY181" s="302"/>
      <c r="BZ181" s="302"/>
      <c r="CA181" s="302"/>
      <c r="CB181" s="302"/>
      <c r="CC181" s="302"/>
      <c r="CD181" s="302"/>
      <c r="CE181" s="302"/>
      <c r="CF181" s="302"/>
      <c r="CG181" s="302"/>
      <c r="CH181" s="302"/>
      <c r="CI181" s="302"/>
      <c r="CJ181" s="302"/>
      <c r="CK181" s="302"/>
      <c r="CL181" s="302"/>
      <c r="CM181" s="302"/>
      <c r="CN181" s="302"/>
      <c r="CO181" s="302"/>
      <c r="CP181" s="302"/>
      <c r="CQ181" s="302"/>
      <c r="CR181" s="302"/>
      <c r="CS181" s="302"/>
      <c r="CT181" s="302"/>
      <c r="CU181" s="302"/>
      <c r="CV181" s="302"/>
      <c r="CW181" s="302"/>
      <c r="CX181" s="302"/>
      <c r="CY181" s="302"/>
      <c r="CZ181" s="302"/>
    </row>
    <row r="182" spans="1:104" ht="12.75" x14ac:dyDescent="0.2">
      <c r="A182" s="178"/>
      <c r="B182" s="178"/>
      <c r="C182" s="178"/>
      <c r="D182" s="178"/>
      <c r="E182" s="178"/>
      <c r="F182" s="341"/>
      <c r="G182" s="341"/>
      <c r="H182" s="352"/>
      <c r="I182" s="357"/>
      <c r="J182" s="357"/>
      <c r="K182" s="357"/>
      <c r="Q182" s="354"/>
      <c r="R182" s="354"/>
      <c r="S182" s="355"/>
      <c r="U182" s="302"/>
      <c r="V182" s="302"/>
      <c r="W182" s="302"/>
      <c r="X182" s="302"/>
      <c r="Y182" s="302"/>
      <c r="Z182" s="302"/>
      <c r="AA182" s="302"/>
      <c r="AB182" s="302"/>
      <c r="AC182" s="302"/>
      <c r="AD182" s="302"/>
      <c r="AE182" s="302"/>
      <c r="AF182" s="302"/>
      <c r="AG182" s="302"/>
      <c r="AH182" s="302"/>
      <c r="AI182" s="302"/>
      <c r="AJ182" s="302"/>
      <c r="AK182" s="302"/>
      <c r="AL182" s="302"/>
      <c r="AM182" s="302"/>
      <c r="AN182" s="302"/>
      <c r="AO182" s="302"/>
      <c r="AP182" s="302"/>
      <c r="AQ182" s="302"/>
      <c r="AR182" s="302"/>
      <c r="AS182" s="302"/>
      <c r="AT182" s="302"/>
      <c r="AU182" s="302"/>
      <c r="AV182" s="302"/>
      <c r="AW182" s="302"/>
      <c r="AX182" s="302"/>
      <c r="AY182" s="302"/>
      <c r="AZ182" s="302"/>
      <c r="BA182" s="302"/>
      <c r="BB182" s="302"/>
      <c r="BC182" s="302"/>
      <c r="BD182" s="302"/>
      <c r="BE182" s="302"/>
      <c r="BF182" s="302"/>
      <c r="BG182" s="302"/>
      <c r="BH182" s="302"/>
      <c r="BI182" s="302"/>
      <c r="BJ182" s="302"/>
      <c r="BK182" s="302"/>
      <c r="BL182" s="302"/>
      <c r="BM182" s="302"/>
      <c r="BN182" s="302"/>
      <c r="BO182" s="302"/>
      <c r="BP182" s="302"/>
      <c r="BQ182" s="302"/>
      <c r="BR182" s="302"/>
      <c r="BS182" s="302"/>
      <c r="BT182" s="302"/>
      <c r="BU182" s="302"/>
      <c r="BV182" s="302"/>
      <c r="BW182" s="302"/>
      <c r="BX182" s="302"/>
      <c r="BY182" s="302"/>
      <c r="BZ182" s="302"/>
      <c r="CA182" s="302"/>
      <c r="CB182" s="302"/>
      <c r="CC182" s="302"/>
      <c r="CD182" s="302"/>
      <c r="CE182" s="302"/>
      <c r="CF182" s="302"/>
      <c r="CG182" s="302"/>
      <c r="CH182" s="302"/>
      <c r="CI182" s="302"/>
      <c r="CJ182" s="302"/>
      <c r="CK182" s="302"/>
      <c r="CL182" s="302"/>
      <c r="CM182" s="302"/>
      <c r="CN182" s="302"/>
      <c r="CO182" s="302"/>
      <c r="CP182" s="302"/>
      <c r="CQ182" s="302"/>
      <c r="CR182" s="302"/>
      <c r="CS182" s="302"/>
      <c r="CT182" s="302"/>
      <c r="CU182" s="302"/>
      <c r="CV182" s="302"/>
      <c r="CW182" s="302"/>
      <c r="CX182" s="302"/>
      <c r="CY182" s="302"/>
      <c r="CZ182" s="302"/>
    </row>
    <row r="183" spans="1:104" x14ac:dyDescent="0.2">
      <c r="A183" s="178"/>
      <c r="B183" s="178"/>
      <c r="C183" s="178"/>
      <c r="D183" s="178"/>
      <c r="E183" s="178"/>
      <c r="I183" s="357"/>
      <c r="J183" s="357"/>
      <c r="K183" s="357"/>
      <c r="Q183" s="354"/>
      <c r="R183" s="354"/>
      <c r="S183" s="355"/>
    </row>
    <row r="184" spans="1:104" x14ac:dyDescent="0.2">
      <c r="I184" s="357"/>
      <c r="J184" s="357"/>
      <c r="K184" s="357"/>
      <c r="Q184" s="354"/>
      <c r="R184" s="354"/>
      <c r="S184" s="355"/>
    </row>
    <row r="185" spans="1:104" x14ac:dyDescent="0.2">
      <c r="I185" s="357"/>
      <c r="J185" s="357"/>
      <c r="K185" s="357"/>
      <c r="Q185" s="354"/>
      <c r="R185" s="354"/>
      <c r="S185" s="355"/>
    </row>
    <row r="186" spans="1:104" x14ac:dyDescent="0.2">
      <c r="I186" s="357"/>
      <c r="J186" s="357"/>
      <c r="K186" s="357"/>
      <c r="Q186" s="354"/>
      <c r="R186" s="354"/>
      <c r="S186" s="355"/>
    </row>
    <row r="187" spans="1:104" x14ac:dyDescent="0.2">
      <c r="I187" s="357"/>
      <c r="J187" s="357"/>
      <c r="K187" s="357"/>
      <c r="Q187" s="354"/>
      <c r="R187" s="354"/>
      <c r="S187" s="355"/>
    </row>
    <row r="188" spans="1:104" x14ac:dyDescent="0.2">
      <c r="I188" s="357"/>
      <c r="J188" s="357"/>
      <c r="K188" s="357"/>
      <c r="Q188" s="354"/>
      <c r="R188" s="354"/>
      <c r="S188" s="355"/>
    </row>
    <row r="189" spans="1:104" x14ac:dyDescent="0.2">
      <c r="I189" s="357"/>
      <c r="J189" s="357"/>
      <c r="K189" s="357"/>
      <c r="Q189" s="354"/>
      <c r="R189" s="354"/>
      <c r="S189" s="355"/>
    </row>
    <row r="190" spans="1:104" x14ac:dyDescent="0.2">
      <c r="I190" s="357"/>
      <c r="J190" s="357"/>
      <c r="K190" s="357"/>
      <c r="Q190" s="354"/>
      <c r="R190" s="354"/>
      <c r="S190" s="355"/>
    </row>
    <row r="191" spans="1:104" x14ac:dyDescent="0.2">
      <c r="I191" s="357"/>
      <c r="J191" s="357"/>
      <c r="K191" s="357"/>
      <c r="Q191" s="354"/>
      <c r="R191" s="354"/>
      <c r="S191" s="355"/>
    </row>
    <row r="192" spans="1:104" x14ac:dyDescent="0.2">
      <c r="I192" s="357"/>
      <c r="J192" s="357"/>
      <c r="K192" s="357"/>
      <c r="Q192" s="354"/>
      <c r="R192" s="354"/>
      <c r="S192" s="355"/>
    </row>
    <row r="193" spans="9:19" x14ac:dyDescent="0.2">
      <c r="I193" s="357"/>
      <c r="J193" s="357"/>
      <c r="K193" s="357"/>
      <c r="O193" s="359"/>
      <c r="P193" s="359"/>
      <c r="Q193" s="354"/>
      <c r="R193" s="354"/>
      <c r="S193" s="355"/>
    </row>
    <row r="194" spans="9:19" x14ac:dyDescent="0.2">
      <c r="I194" s="357"/>
      <c r="J194" s="357"/>
      <c r="K194" s="357"/>
      <c r="Q194" s="354"/>
      <c r="R194" s="354"/>
      <c r="S194" s="355"/>
    </row>
    <row r="195" spans="9:19" x14ac:dyDescent="0.2">
      <c r="I195" s="357"/>
      <c r="J195" s="357"/>
      <c r="K195" s="357"/>
      <c r="Q195" s="354"/>
      <c r="R195" s="354"/>
      <c r="S195" s="355"/>
    </row>
    <row r="196" spans="9:19" x14ac:dyDescent="0.2">
      <c r="I196" s="357"/>
      <c r="J196" s="357"/>
      <c r="K196" s="357"/>
      <c r="Q196" s="354"/>
      <c r="R196" s="354"/>
      <c r="S196" s="355"/>
    </row>
    <row r="197" spans="9:19" x14ac:dyDescent="0.2">
      <c r="I197" s="357"/>
      <c r="J197" s="357"/>
      <c r="K197" s="357"/>
      <c r="Q197" s="354"/>
      <c r="R197" s="354"/>
      <c r="S197" s="355"/>
    </row>
    <row r="198" spans="9:19" x14ac:dyDescent="0.2">
      <c r="I198" s="357"/>
      <c r="J198" s="357"/>
      <c r="K198" s="357"/>
      <c r="Q198" s="354"/>
      <c r="R198" s="354"/>
      <c r="S198" s="355"/>
    </row>
    <row r="199" spans="9:19" x14ac:dyDescent="0.2">
      <c r="I199" s="357"/>
      <c r="J199" s="357"/>
      <c r="K199" s="357"/>
      <c r="Q199" s="354"/>
      <c r="R199" s="354"/>
      <c r="S199" s="355"/>
    </row>
    <row r="200" spans="9:19" x14ac:dyDescent="0.2">
      <c r="I200" s="357"/>
      <c r="J200" s="357"/>
      <c r="K200" s="357"/>
      <c r="Q200" s="354"/>
      <c r="R200" s="354"/>
      <c r="S200" s="355"/>
    </row>
    <row r="201" spans="9:19" x14ac:dyDescent="0.2">
      <c r="I201" s="357"/>
      <c r="J201" s="357"/>
      <c r="K201" s="357"/>
      <c r="Q201" s="354"/>
      <c r="R201" s="354"/>
      <c r="S201" s="355"/>
    </row>
    <row r="202" spans="9:19" x14ac:dyDescent="0.2">
      <c r="I202" s="357"/>
      <c r="J202" s="357"/>
      <c r="K202" s="357"/>
      <c r="Q202" s="354"/>
      <c r="R202" s="354"/>
      <c r="S202" s="355"/>
    </row>
    <row r="203" spans="9:19" x14ac:dyDescent="0.2">
      <c r="I203" s="357"/>
      <c r="J203" s="357"/>
      <c r="K203" s="357"/>
      <c r="Q203" s="354"/>
      <c r="R203" s="354"/>
      <c r="S203" s="355"/>
    </row>
    <row r="204" spans="9:19" x14ac:dyDescent="0.2">
      <c r="I204" s="357"/>
      <c r="J204" s="357"/>
      <c r="K204" s="357"/>
      <c r="Q204" s="354"/>
      <c r="R204" s="354"/>
      <c r="S204" s="355"/>
    </row>
    <row r="205" spans="9:19" x14ac:dyDescent="0.2">
      <c r="I205" s="357"/>
      <c r="J205" s="357"/>
      <c r="K205" s="357"/>
      <c r="Q205" s="354"/>
      <c r="R205" s="354"/>
      <c r="S205" s="355"/>
    </row>
    <row r="206" spans="9:19" x14ac:dyDescent="0.2">
      <c r="I206" s="357"/>
      <c r="J206" s="357"/>
      <c r="K206" s="357"/>
      <c r="Q206" s="354"/>
      <c r="R206" s="354"/>
      <c r="S206" s="355"/>
    </row>
    <row r="207" spans="9:19" x14ac:dyDescent="0.2">
      <c r="I207" s="357"/>
      <c r="J207" s="357"/>
      <c r="K207" s="357"/>
      <c r="Q207" s="354"/>
      <c r="R207" s="354"/>
      <c r="S207" s="355"/>
    </row>
    <row r="208" spans="9:19" x14ac:dyDescent="0.2">
      <c r="I208" s="357"/>
      <c r="J208" s="357"/>
      <c r="K208" s="357"/>
      <c r="Q208" s="354"/>
      <c r="R208" s="354"/>
      <c r="S208" s="355"/>
    </row>
    <row r="209" spans="9:19" x14ac:dyDescent="0.2">
      <c r="I209" s="357"/>
      <c r="J209" s="357"/>
      <c r="K209" s="357"/>
      <c r="Q209" s="354"/>
      <c r="R209" s="354"/>
      <c r="S209" s="355"/>
    </row>
    <row r="210" spans="9:19" x14ac:dyDescent="0.2">
      <c r="I210" s="357"/>
      <c r="J210" s="357"/>
      <c r="K210" s="357"/>
      <c r="Q210" s="354"/>
      <c r="R210" s="354"/>
      <c r="S210" s="355"/>
    </row>
    <row r="211" spans="9:19" x14ac:dyDescent="0.2">
      <c r="I211" s="357"/>
      <c r="J211" s="357"/>
      <c r="K211" s="357"/>
      <c r="Q211" s="354"/>
      <c r="R211" s="354"/>
      <c r="S211" s="355"/>
    </row>
    <row r="212" spans="9:19" x14ac:dyDescent="0.2">
      <c r="I212" s="357"/>
      <c r="J212" s="357"/>
      <c r="K212" s="357"/>
      <c r="Q212" s="354"/>
      <c r="R212" s="354"/>
      <c r="S212" s="355"/>
    </row>
    <row r="213" spans="9:19" x14ac:dyDescent="0.2">
      <c r="I213" s="357"/>
      <c r="J213" s="357"/>
      <c r="K213" s="357"/>
      <c r="Q213" s="354"/>
      <c r="R213" s="354"/>
      <c r="S213" s="355"/>
    </row>
    <row r="214" spans="9:19" x14ac:dyDescent="0.2">
      <c r="I214" s="357"/>
      <c r="J214" s="357"/>
      <c r="K214" s="357"/>
      <c r="Q214" s="354"/>
      <c r="R214" s="354"/>
      <c r="S214" s="355"/>
    </row>
    <row r="215" spans="9:19" x14ac:dyDescent="0.2">
      <c r="I215" s="357"/>
      <c r="J215" s="357"/>
      <c r="K215" s="357"/>
      <c r="Q215" s="354"/>
      <c r="R215" s="354"/>
      <c r="S215" s="355"/>
    </row>
    <row r="216" spans="9:19" x14ac:dyDescent="0.2">
      <c r="I216" s="357"/>
      <c r="J216" s="357"/>
      <c r="K216" s="357"/>
      <c r="Q216" s="354"/>
      <c r="R216" s="354"/>
      <c r="S216" s="355"/>
    </row>
    <row r="217" spans="9:19" x14ac:dyDescent="0.2">
      <c r="I217" s="357"/>
      <c r="J217" s="357"/>
      <c r="K217" s="357"/>
      <c r="Q217" s="354"/>
      <c r="R217" s="354"/>
      <c r="S217" s="355"/>
    </row>
    <row r="218" spans="9:19" x14ac:dyDescent="0.2">
      <c r="I218" s="357"/>
      <c r="J218" s="357"/>
      <c r="K218" s="357"/>
      <c r="Q218" s="354"/>
      <c r="R218" s="354"/>
      <c r="S218" s="355"/>
    </row>
    <row r="219" spans="9:19" x14ac:dyDescent="0.2">
      <c r="I219" s="357"/>
      <c r="J219" s="357"/>
      <c r="K219" s="357"/>
      <c r="Q219" s="354"/>
      <c r="R219" s="354"/>
      <c r="S219" s="355"/>
    </row>
    <row r="220" spans="9:19" x14ac:dyDescent="0.2">
      <c r="I220" s="357"/>
      <c r="J220" s="357"/>
      <c r="K220" s="357"/>
      <c r="Q220" s="354"/>
      <c r="R220" s="354"/>
      <c r="S220" s="355"/>
    </row>
    <row r="221" spans="9:19" x14ac:dyDescent="0.2">
      <c r="I221" s="357"/>
      <c r="J221" s="357"/>
      <c r="K221" s="357"/>
      <c r="Q221" s="354"/>
      <c r="R221" s="354"/>
      <c r="S221" s="355"/>
    </row>
    <row r="222" spans="9:19" x14ac:dyDescent="0.2">
      <c r="I222" s="357"/>
      <c r="J222" s="357"/>
      <c r="K222" s="357"/>
      <c r="Q222" s="354"/>
      <c r="R222" s="354"/>
      <c r="S222" s="355"/>
    </row>
    <row r="223" spans="9:19" x14ac:dyDescent="0.2">
      <c r="I223" s="357"/>
      <c r="J223" s="357"/>
      <c r="K223" s="357"/>
      <c r="Q223" s="354"/>
      <c r="R223" s="354"/>
      <c r="S223" s="355"/>
    </row>
    <row r="224" spans="9:19" x14ac:dyDescent="0.2">
      <c r="I224" s="357"/>
      <c r="J224" s="357"/>
      <c r="K224" s="357"/>
      <c r="Q224" s="354"/>
      <c r="R224" s="354"/>
      <c r="S224" s="355"/>
    </row>
    <row r="225" spans="9:19" x14ac:dyDescent="0.2">
      <c r="I225" s="357"/>
      <c r="J225" s="357"/>
      <c r="K225" s="357"/>
      <c r="Q225" s="354"/>
      <c r="R225" s="354"/>
      <c r="S225" s="355"/>
    </row>
    <row r="226" spans="9:19" x14ac:dyDescent="0.2">
      <c r="I226" s="357"/>
      <c r="J226" s="357"/>
      <c r="K226" s="357"/>
      <c r="Q226" s="354"/>
      <c r="R226" s="354"/>
      <c r="S226" s="355"/>
    </row>
    <row r="227" spans="9:19" x14ac:dyDescent="0.2">
      <c r="I227" s="357"/>
      <c r="J227" s="357"/>
      <c r="K227" s="357"/>
      <c r="Q227" s="354"/>
      <c r="R227" s="354"/>
      <c r="S227" s="355"/>
    </row>
    <row r="228" spans="9:19" x14ac:dyDescent="0.2">
      <c r="I228" s="357"/>
      <c r="J228" s="357"/>
      <c r="K228" s="357"/>
      <c r="Q228" s="354"/>
      <c r="R228" s="354"/>
      <c r="S228" s="355"/>
    </row>
    <row r="229" spans="9:19" x14ac:dyDescent="0.2">
      <c r="I229" s="357"/>
      <c r="J229" s="357"/>
      <c r="K229" s="357"/>
      <c r="Q229" s="354"/>
      <c r="R229" s="354"/>
      <c r="S229" s="355"/>
    </row>
    <row r="230" spans="9:19" x14ac:dyDescent="0.2">
      <c r="I230" s="357"/>
      <c r="J230" s="357"/>
      <c r="K230" s="357"/>
      <c r="Q230" s="354"/>
      <c r="R230" s="354"/>
      <c r="S230" s="355"/>
    </row>
    <row r="231" spans="9:19" x14ac:dyDescent="0.2">
      <c r="I231" s="357"/>
      <c r="J231" s="357"/>
      <c r="K231" s="357"/>
      <c r="Q231" s="354"/>
      <c r="R231" s="354"/>
      <c r="S231" s="355"/>
    </row>
    <row r="232" spans="9:19" x14ac:dyDescent="0.2">
      <c r="I232" s="357"/>
      <c r="J232" s="357"/>
      <c r="K232" s="357"/>
      <c r="Q232" s="354"/>
      <c r="R232" s="354"/>
      <c r="S232" s="355"/>
    </row>
    <row r="233" spans="9:19" x14ac:dyDescent="0.2">
      <c r="I233" s="357"/>
      <c r="J233" s="357"/>
      <c r="K233" s="357"/>
      <c r="Q233" s="354"/>
      <c r="R233" s="354"/>
      <c r="S233" s="355"/>
    </row>
    <row r="234" spans="9:19" x14ac:dyDescent="0.2">
      <c r="I234" s="357"/>
      <c r="J234" s="357"/>
      <c r="K234" s="357"/>
      <c r="Q234" s="354"/>
      <c r="R234" s="354"/>
      <c r="S234" s="355"/>
    </row>
    <row r="235" spans="9:19" x14ac:dyDescent="0.2">
      <c r="I235" s="357"/>
      <c r="J235" s="357"/>
      <c r="K235" s="357"/>
      <c r="Q235" s="354"/>
      <c r="R235" s="354"/>
      <c r="S235" s="355"/>
    </row>
    <row r="236" spans="9:19" x14ac:dyDescent="0.2">
      <c r="I236" s="357"/>
      <c r="J236" s="357"/>
      <c r="K236" s="357"/>
      <c r="Q236" s="354"/>
      <c r="R236" s="354"/>
      <c r="S236" s="355"/>
    </row>
    <row r="237" spans="9:19" x14ac:dyDescent="0.2">
      <c r="I237" s="357"/>
      <c r="J237" s="357"/>
      <c r="K237" s="357"/>
      <c r="Q237" s="354"/>
      <c r="R237" s="354"/>
      <c r="S237" s="355"/>
    </row>
    <row r="238" spans="9:19" x14ac:dyDescent="0.2">
      <c r="I238" s="357"/>
      <c r="J238" s="357"/>
      <c r="K238" s="357"/>
      <c r="Q238" s="354"/>
      <c r="R238" s="354"/>
      <c r="S238" s="355"/>
    </row>
    <row r="239" spans="9:19" x14ac:dyDescent="0.2">
      <c r="I239" s="357"/>
      <c r="J239" s="357"/>
      <c r="K239" s="357"/>
      <c r="Q239" s="354"/>
      <c r="R239" s="354"/>
      <c r="S239" s="355"/>
    </row>
    <row r="240" spans="9:19" x14ac:dyDescent="0.2">
      <c r="I240" s="357"/>
      <c r="J240" s="357"/>
      <c r="K240" s="357"/>
      <c r="Q240" s="354"/>
      <c r="R240" s="354"/>
      <c r="S240" s="355"/>
    </row>
    <row r="241" spans="9:19" x14ac:dyDescent="0.2">
      <c r="I241" s="357"/>
      <c r="J241" s="357"/>
      <c r="K241" s="357"/>
      <c r="Q241" s="354"/>
      <c r="R241" s="354"/>
      <c r="S241" s="355"/>
    </row>
    <row r="242" spans="9:19" x14ac:dyDescent="0.2">
      <c r="I242" s="357"/>
      <c r="J242" s="357"/>
      <c r="K242" s="357"/>
      <c r="Q242" s="354"/>
      <c r="R242" s="354"/>
      <c r="S242" s="355"/>
    </row>
    <row r="243" spans="9:19" x14ac:dyDescent="0.2">
      <c r="I243" s="357"/>
      <c r="J243" s="357"/>
      <c r="K243" s="357"/>
      <c r="Q243" s="354"/>
      <c r="R243" s="354"/>
      <c r="S243" s="355"/>
    </row>
    <row r="244" spans="9:19" x14ac:dyDescent="0.2">
      <c r="I244" s="357"/>
      <c r="J244" s="357"/>
      <c r="K244" s="357"/>
      <c r="Q244" s="354"/>
      <c r="R244" s="354"/>
      <c r="S244" s="355"/>
    </row>
    <row r="245" spans="9:19" x14ac:dyDescent="0.2">
      <c r="I245" s="357"/>
      <c r="J245" s="357"/>
      <c r="K245" s="357"/>
      <c r="Q245" s="354"/>
      <c r="R245" s="354"/>
      <c r="S245" s="355"/>
    </row>
    <row r="246" spans="9:19" x14ac:dyDescent="0.2">
      <c r="I246" s="357"/>
      <c r="J246" s="357"/>
      <c r="K246" s="357"/>
      <c r="Q246" s="354"/>
      <c r="R246" s="354"/>
      <c r="S246" s="355"/>
    </row>
    <row r="247" spans="9:19" x14ac:dyDescent="0.2">
      <c r="I247" s="357"/>
      <c r="J247" s="357"/>
      <c r="K247" s="357"/>
      <c r="Q247" s="354"/>
      <c r="R247" s="354"/>
      <c r="S247" s="355"/>
    </row>
    <row r="248" spans="9:19" x14ac:dyDescent="0.2">
      <c r="I248" s="357"/>
      <c r="J248" s="357"/>
      <c r="K248" s="357"/>
      <c r="Q248" s="354"/>
      <c r="R248" s="354"/>
      <c r="S248" s="355"/>
    </row>
    <row r="249" spans="9:19" x14ac:dyDescent="0.2">
      <c r="I249" s="357"/>
      <c r="J249" s="357"/>
      <c r="K249" s="357"/>
      <c r="Q249" s="354"/>
      <c r="R249" s="354"/>
      <c r="S249" s="355"/>
    </row>
    <row r="250" spans="9:19" x14ac:dyDescent="0.2">
      <c r="I250" s="357"/>
      <c r="J250" s="357"/>
      <c r="K250" s="357"/>
      <c r="Q250" s="354"/>
      <c r="R250" s="354"/>
      <c r="S250" s="355"/>
    </row>
    <row r="251" spans="9:19" x14ac:dyDescent="0.2">
      <c r="I251" s="357"/>
      <c r="J251" s="357"/>
      <c r="K251" s="357"/>
      <c r="Q251" s="354"/>
      <c r="R251" s="354"/>
      <c r="S251" s="355"/>
    </row>
    <row r="252" spans="9:19" x14ac:dyDescent="0.2">
      <c r="I252" s="357"/>
      <c r="J252" s="357"/>
      <c r="K252" s="357"/>
      <c r="Q252" s="354"/>
      <c r="R252" s="354"/>
      <c r="S252" s="355"/>
    </row>
    <row r="253" spans="9:19" x14ac:dyDescent="0.2">
      <c r="I253" s="357"/>
      <c r="J253" s="357"/>
      <c r="K253" s="357"/>
      <c r="Q253" s="354"/>
      <c r="R253" s="354"/>
      <c r="S253" s="355"/>
    </row>
    <row r="254" spans="9:19" x14ac:dyDescent="0.2">
      <c r="I254" s="357"/>
      <c r="J254" s="357"/>
      <c r="K254" s="357"/>
      <c r="Q254" s="354"/>
      <c r="R254" s="354"/>
      <c r="S254" s="355"/>
    </row>
    <row r="255" spans="9:19" x14ac:dyDescent="0.2">
      <c r="I255" s="357"/>
      <c r="J255" s="357"/>
      <c r="K255" s="357"/>
      <c r="Q255" s="354"/>
      <c r="R255" s="354"/>
      <c r="S255" s="355"/>
    </row>
    <row r="256" spans="9:19" x14ac:dyDescent="0.2">
      <c r="I256" s="357"/>
      <c r="J256" s="357"/>
      <c r="K256" s="357"/>
      <c r="Q256" s="354"/>
      <c r="R256" s="354"/>
      <c r="S256" s="355"/>
    </row>
    <row r="257" spans="9:19" x14ac:dyDescent="0.2">
      <c r="I257" s="357"/>
      <c r="J257" s="357"/>
      <c r="K257" s="357"/>
      <c r="Q257" s="354"/>
      <c r="R257" s="354"/>
      <c r="S257" s="355"/>
    </row>
    <row r="258" spans="9:19" x14ac:dyDescent="0.2">
      <c r="I258" s="357"/>
      <c r="J258" s="357"/>
      <c r="K258" s="357"/>
      <c r="Q258" s="354"/>
      <c r="R258" s="354"/>
      <c r="S258" s="355"/>
    </row>
    <row r="259" spans="9:19" x14ac:dyDescent="0.2">
      <c r="I259" s="357"/>
      <c r="J259" s="357"/>
      <c r="K259" s="357"/>
      <c r="Q259" s="354"/>
      <c r="R259" s="354"/>
      <c r="S259" s="355"/>
    </row>
    <row r="260" spans="9:19" x14ac:dyDescent="0.2">
      <c r="I260" s="357"/>
      <c r="J260" s="357"/>
      <c r="K260" s="357"/>
      <c r="Q260" s="354"/>
      <c r="R260" s="354"/>
      <c r="S260" s="355"/>
    </row>
    <row r="261" spans="9:19" x14ac:dyDescent="0.2">
      <c r="I261" s="357"/>
      <c r="J261" s="357"/>
      <c r="K261" s="357"/>
      <c r="Q261" s="354"/>
      <c r="R261" s="354"/>
      <c r="S261" s="355"/>
    </row>
    <row r="262" spans="9:19" x14ac:dyDescent="0.2">
      <c r="I262" s="357"/>
      <c r="J262" s="357"/>
      <c r="K262" s="357"/>
      <c r="Q262" s="354"/>
      <c r="R262" s="354"/>
      <c r="S262" s="355"/>
    </row>
    <row r="263" spans="9:19" x14ac:dyDescent="0.2">
      <c r="I263" s="357"/>
      <c r="J263" s="357"/>
      <c r="K263" s="357"/>
      <c r="Q263" s="354"/>
      <c r="R263" s="354"/>
      <c r="S263" s="355"/>
    </row>
    <row r="264" spans="9:19" x14ac:dyDescent="0.2">
      <c r="I264" s="357"/>
      <c r="J264" s="357"/>
      <c r="K264" s="357"/>
      <c r="Q264" s="354"/>
      <c r="R264" s="354"/>
      <c r="S264" s="355"/>
    </row>
    <row r="265" spans="9:19" x14ac:dyDescent="0.2">
      <c r="I265" s="357"/>
      <c r="J265" s="357"/>
      <c r="K265" s="357"/>
      <c r="Q265" s="354"/>
      <c r="R265" s="354"/>
      <c r="S265" s="355"/>
    </row>
    <row r="266" spans="9:19" x14ac:dyDescent="0.2">
      <c r="I266" s="357"/>
      <c r="J266" s="357"/>
      <c r="K266" s="357"/>
      <c r="Q266" s="354"/>
      <c r="R266" s="354"/>
      <c r="S266" s="355"/>
    </row>
    <row r="267" spans="9:19" x14ac:dyDescent="0.2">
      <c r="I267" s="357"/>
      <c r="J267" s="357"/>
      <c r="K267" s="357"/>
      <c r="Q267" s="354"/>
      <c r="R267" s="354"/>
      <c r="S267" s="355"/>
    </row>
    <row r="268" spans="9:19" x14ac:dyDescent="0.2">
      <c r="I268" s="357"/>
      <c r="J268" s="357"/>
      <c r="K268" s="357"/>
      <c r="Q268" s="354"/>
      <c r="R268" s="354"/>
      <c r="S268" s="355"/>
    </row>
    <row r="269" spans="9:19" x14ac:dyDescent="0.2">
      <c r="I269" s="357"/>
      <c r="J269" s="357"/>
      <c r="K269" s="357"/>
      <c r="Q269" s="354"/>
      <c r="R269" s="354"/>
      <c r="S269" s="355"/>
    </row>
    <row r="270" spans="9:19" x14ac:dyDescent="0.2">
      <c r="I270" s="357"/>
      <c r="J270" s="357"/>
      <c r="K270" s="357"/>
      <c r="Q270" s="354"/>
      <c r="R270" s="354"/>
      <c r="S270" s="355"/>
    </row>
    <row r="271" spans="9:19" x14ac:dyDescent="0.2">
      <c r="I271" s="357"/>
      <c r="J271" s="357"/>
      <c r="K271" s="357"/>
      <c r="Q271" s="354"/>
      <c r="R271" s="354"/>
      <c r="S271" s="355"/>
    </row>
    <row r="272" spans="9:19" x14ac:dyDescent="0.2">
      <c r="I272" s="357"/>
      <c r="J272" s="357"/>
      <c r="K272" s="357"/>
      <c r="Q272" s="354"/>
      <c r="R272" s="354"/>
      <c r="S272" s="355"/>
    </row>
    <row r="273" spans="9:19" x14ac:dyDescent="0.2">
      <c r="I273" s="357"/>
      <c r="J273" s="357"/>
      <c r="K273" s="357"/>
      <c r="Q273" s="354"/>
      <c r="R273" s="354"/>
      <c r="S273" s="355"/>
    </row>
    <row r="274" spans="9:19" x14ac:dyDescent="0.2">
      <c r="I274" s="357"/>
      <c r="J274" s="357"/>
      <c r="K274" s="357"/>
      <c r="Q274" s="354"/>
      <c r="R274" s="354"/>
      <c r="S274" s="355"/>
    </row>
    <row r="275" spans="9:19" x14ac:dyDescent="0.2">
      <c r="I275" s="357"/>
      <c r="J275" s="357"/>
      <c r="K275" s="357"/>
      <c r="Q275" s="354"/>
      <c r="R275" s="354"/>
      <c r="S275" s="355"/>
    </row>
    <row r="276" spans="9:19" x14ac:dyDescent="0.2">
      <c r="I276" s="357"/>
      <c r="J276" s="357"/>
      <c r="K276" s="357"/>
      <c r="Q276" s="354"/>
      <c r="R276" s="354"/>
      <c r="S276" s="355"/>
    </row>
    <row r="277" spans="9:19" x14ac:dyDescent="0.2">
      <c r="I277" s="357"/>
      <c r="J277" s="357"/>
      <c r="K277" s="357"/>
      <c r="Q277" s="354"/>
      <c r="R277" s="354"/>
      <c r="S277" s="355"/>
    </row>
    <row r="278" spans="9:19" x14ac:dyDescent="0.2">
      <c r="I278" s="357"/>
      <c r="J278" s="357"/>
      <c r="K278" s="357"/>
      <c r="Q278" s="354"/>
      <c r="R278" s="354"/>
      <c r="S278" s="355"/>
    </row>
    <row r="279" spans="9:19" x14ac:dyDescent="0.2">
      <c r="I279" s="357"/>
      <c r="J279" s="357"/>
      <c r="K279" s="357"/>
      <c r="Q279" s="354"/>
      <c r="R279" s="354"/>
      <c r="S279" s="355"/>
    </row>
    <row r="280" spans="9:19" x14ac:dyDescent="0.2">
      <c r="I280" s="357"/>
      <c r="J280" s="357"/>
      <c r="K280" s="357"/>
      <c r="Q280" s="354"/>
      <c r="R280" s="354"/>
      <c r="S280" s="355"/>
    </row>
    <row r="281" spans="9:19" x14ac:dyDescent="0.2">
      <c r="I281" s="357"/>
      <c r="J281" s="357"/>
      <c r="K281" s="357"/>
      <c r="Q281" s="354"/>
      <c r="R281" s="354"/>
      <c r="S281" s="355"/>
    </row>
    <row r="282" spans="9:19" x14ac:dyDescent="0.2">
      <c r="I282" s="357"/>
      <c r="J282" s="357"/>
      <c r="K282" s="357"/>
      <c r="Q282" s="354"/>
      <c r="R282" s="354"/>
      <c r="S282" s="355"/>
    </row>
    <row r="283" spans="9:19" x14ac:dyDescent="0.2">
      <c r="I283" s="357"/>
      <c r="J283" s="357"/>
      <c r="K283" s="357"/>
      <c r="Q283" s="354"/>
      <c r="R283" s="354"/>
      <c r="S283" s="355"/>
    </row>
    <row r="284" spans="9:19" x14ac:dyDescent="0.2">
      <c r="I284" s="357"/>
      <c r="J284" s="357"/>
      <c r="K284" s="357"/>
      <c r="Q284" s="354"/>
      <c r="R284" s="354"/>
      <c r="S284" s="355"/>
    </row>
    <row r="285" spans="9:19" x14ac:dyDescent="0.2">
      <c r="I285" s="357"/>
      <c r="J285" s="357"/>
      <c r="K285" s="357"/>
      <c r="Q285" s="354"/>
      <c r="R285" s="354"/>
      <c r="S285" s="355"/>
    </row>
    <row r="286" spans="9:19" x14ac:dyDescent="0.2">
      <c r="I286" s="357"/>
      <c r="J286" s="357"/>
      <c r="K286" s="357"/>
      <c r="Q286" s="354"/>
      <c r="R286" s="354"/>
      <c r="S286" s="355"/>
    </row>
    <row r="287" spans="9:19" x14ac:dyDescent="0.2">
      <c r="I287" s="357"/>
      <c r="J287" s="357"/>
      <c r="K287" s="357"/>
      <c r="Q287" s="354"/>
      <c r="R287" s="354"/>
      <c r="S287" s="355"/>
    </row>
    <row r="288" spans="9:19" x14ac:dyDescent="0.2">
      <c r="I288" s="357"/>
      <c r="J288" s="357"/>
      <c r="K288" s="357"/>
      <c r="Q288" s="354"/>
      <c r="R288" s="354"/>
      <c r="S288" s="355"/>
    </row>
    <row r="289" spans="9:19" x14ac:dyDescent="0.2">
      <c r="I289" s="357"/>
      <c r="J289" s="357"/>
      <c r="K289" s="357"/>
      <c r="Q289" s="354"/>
      <c r="R289" s="354"/>
      <c r="S289" s="355"/>
    </row>
    <row r="290" spans="9:19" x14ac:dyDescent="0.2">
      <c r="K290" s="357"/>
      <c r="Q290" s="354"/>
      <c r="R290" s="354"/>
    </row>
  </sheetData>
  <sheetProtection selectLockedCells="1"/>
  <protectedRanges>
    <protectedRange sqref="G178 G180 H179" name="Range1_1_1"/>
  </protectedRanges>
  <mergeCells count="6">
    <mergeCell ref="G181:H181"/>
    <mergeCell ref="C1:E1"/>
    <mergeCell ref="F1:I1"/>
    <mergeCell ref="G178:H178"/>
    <mergeCell ref="G179:H179"/>
    <mergeCell ref="G180:H180"/>
  </mergeCells>
  <phoneticPr fontId="0" type="noConversion"/>
  <dataValidations disablePrompts="1" xWindow="302" yWindow="105" count="2">
    <dataValidation type="list" showInputMessage="1" showErrorMessage="1" promptTitle="FESTIVAL NAME" prompt="If this is a Festival Weekend please choose Festival Name from Drop Down List." sqref="AL16">
      <formula1>$B$153:$B$157</formula1>
    </dataValidation>
    <dataValidation type="list" showInputMessage="1" showErrorMessage="1" errorTitle="Festival Error " error="Please Choose Festival From Drop Down List Only." promptTitle="Festival Name" prompt="If this is a Festival Weekend Please Cjoose Festival Name From Drop Down List_x000a_" sqref="F1:I1">
      <formula1>$B$153:$B$157</formula1>
    </dataValidation>
  </dataValidations>
  <printOptions horizontalCentered="1" verticalCentered="1" gridLines="1" gridLinesSet="0"/>
  <pageMargins left="0" right="0" top="0" bottom="0" header="0" footer="0.5"/>
  <pageSetup scale="45" orientation="portrait" horizont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107"/>
  <sheetViews>
    <sheetView workbookViewId="0">
      <selection activeCell="J15" sqref="J15"/>
    </sheetView>
  </sheetViews>
  <sheetFormatPr defaultColWidth="10.6640625" defaultRowHeight="12.75" x14ac:dyDescent="0.2"/>
  <cols>
    <col min="1" max="1" width="8.1640625" style="653" customWidth="1"/>
    <col min="2" max="2" width="24.6640625" style="653" customWidth="1"/>
    <col min="3" max="3" width="4.83203125" style="653" customWidth="1"/>
    <col min="4" max="4" width="13.1640625" style="653" customWidth="1"/>
    <col min="5" max="5" width="20.5" style="653" customWidth="1"/>
    <col min="6" max="6" width="3.83203125" style="653" customWidth="1"/>
    <col min="7" max="7" width="14.33203125" style="653" customWidth="1"/>
    <col min="8" max="8" width="20.1640625" style="653" customWidth="1"/>
    <col min="9" max="9" width="20.6640625" style="653" customWidth="1"/>
    <col min="10" max="16384" width="10.6640625" style="653"/>
  </cols>
  <sheetData>
    <row r="1" spans="1:8" ht="25.5" customHeight="1" x14ac:dyDescent="0.25">
      <c r="A1" s="650"/>
      <c r="B1" s="1061" t="s">
        <v>470</v>
      </c>
      <c r="C1" s="651"/>
      <c r="D1" s="651"/>
      <c r="F1" s="651"/>
      <c r="G1" s="651"/>
    </row>
    <row r="2" spans="1:8" ht="15" x14ac:dyDescent="0.2">
      <c r="A2" s="651"/>
      <c r="B2" s="651"/>
      <c r="C2" s="651"/>
      <c r="D2" s="651"/>
      <c r="E2" s="651"/>
      <c r="F2" s="651"/>
      <c r="G2" s="651"/>
      <c r="H2" s="651"/>
    </row>
    <row r="3" spans="1:8" ht="18" x14ac:dyDescent="0.25">
      <c r="A3" s="654"/>
      <c r="B3" s="651" t="s">
        <v>95</v>
      </c>
      <c r="D3" s="651"/>
      <c r="E3" s="652">
        <f ca="1">NOW()</f>
        <v>43171.389449652779</v>
      </c>
    </row>
    <row r="4" spans="1:8" ht="15" x14ac:dyDescent="0.2">
      <c r="A4" s="651"/>
      <c r="B4" s="655" t="s">
        <v>94</v>
      </c>
      <c r="C4" s="651"/>
      <c r="D4" s="651"/>
      <c r="E4" s="651"/>
    </row>
    <row r="5" spans="1:8" ht="36.75" customHeight="1" x14ac:dyDescent="0.25">
      <c r="A5" s="651"/>
      <c r="B5" s="651" t="s">
        <v>93</v>
      </c>
      <c r="C5" s="655"/>
      <c r="D5" s="656" t="s">
        <v>96</v>
      </c>
      <c r="E5" s="651"/>
    </row>
    <row r="6" spans="1:8" ht="36.75" customHeight="1" x14ac:dyDescent="0.25">
      <c r="A6" s="651"/>
      <c r="B6" s="657" t="s">
        <v>143</v>
      </c>
      <c r="C6" s="651"/>
      <c r="D6" s="651" t="s">
        <v>97</v>
      </c>
      <c r="E6" s="658"/>
    </row>
    <row r="7" spans="1:8" ht="36.75" customHeight="1" x14ac:dyDescent="0.2">
      <c r="A7" s="651"/>
      <c r="B7" s="660" t="s">
        <v>479</v>
      </c>
      <c r="C7" s="651" t="s">
        <v>144</v>
      </c>
      <c r="D7" s="651" t="s">
        <v>98</v>
      </c>
      <c r="E7" s="661">
        <f>SUM(B7*100)</f>
        <v>1400</v>
      </c>
      <c r="F7" s="659"/>
    </row>
    <row r="8" spans="1:8" ht="36.75" customHeight="1" x14ac:dyDescent="0.2">
      <c r="A8" s="651"/>
      <c r="B8" s="662" t="s">
        <v>478</v>
      </c>
      <c r="C8" s="651" t="s">
        <v>144</v>
      </c>
      <c r="D8" s="651" t="s">
        <v>99</v>
      </c>
      <c r="E8" s="661">
        <f>SUM(B8*50)</f>
        <v>200</v>
      </c>
      <c r="F8" s="659"/>
    </row>
    <row r="9" spans="1:8" ht="36.75" customHeight="1" x14ac:dyDescent="0.2">
      <c r="A9" s="651"/>
      <c r="B9" s="660" t="s">
        <v>480</v>
      </c>
      <c r="C9" s="651" t="s">
        <v>144</v>
      </c>
      <c r="D9" s="651" t="s">
        <v>101</v>
      </c>
      <c r="E9" s="661">
        <f>SUM(B9*20)</f>
        <v>2760</v>
      </c>
      <c r="F9" s="659"/>
      <c r="G9" s="663"/>
    </row>
    <row r="10" spans="1:8" ht="36.75" customHeight="1" x14ac:dyDescent="0.2">
      <c r="A10" s="651"/>
      <c r="B10" s="662" t="s">
        <v>481</v>
      </c>
      <c r="C10" s="651" t="s">
        <v>144</v>
      </c>
      <c r="D10" s="651" t="s">
        <v>474</v>
      </c>
      <c r="E10" s="661">
        <f>SUM(B10*10)</f>
        <v>0</v>
      </c>
      <c r="F10" s="664"/>
      <c r="G10" s="653" t="s">
        <v>93</v>
      </c>
    </row>
    <row r="11" spans="1:8" ht="36.75" customHeight="1" x14ac:dyDescent="0.2">
      <c r="A11" s="651"/>
      <c r="B11" s="660" t="s">
        <v>482</v>
      </c>
      <c r="C11" s="651" t="s">
        <v>144</v>
      </c>
      <c r="D11" s="651" t="s">
        <v>102</v>
      </c>
      <c r="E11" s="661">
        <f>SUM(B11*5)</f>
        <v>5</v>
      </c>
      <c r="F11" s="664"/>
    </row>
    <row r="12" spans="1:8" ht="36.75" customHeight="1" x14ac:dyDescent="0.2">
      <c r="A12" s="651" t="s">
        <v>104</v>
      </c>
      <c r="B12" s="662" t="s">
        <v>481</v>
      </c>
      <c r="C12" s="651" t="s">
        <v>144</v>
      </c>
      <c r="D12" s="651" t="s">
        <v>105</v>
      </c>
      <c r="E12" s="661">
        <f>SUM(B12*2)</f>
        <v>0</v>
      </c>
      <c r="F12" s="664"/>
    </row>
    <row r="13" spans="1:8" ht="36.75" customHeight="1" x14ac:dyDescent="0.25">
      <c r="A13" s="651"/>
      <c r="B13" s="660" t="s">
        <v>481</v>
      </c>
      <c r="C13" s="651" t="s">
        <v>144</v>
      </c>
      <c r="D13" s="651" t="s">
        <v>106</v>
      </c>
      <c r="E13" s="661">
        <f>SUM(B13*1)</f>
        <v>0</v>
      </c>
      <c r="F13" s="665"/>
    </row>
    <row r="14" spans="1:8" ht="36.75" customHeight="1" x14ac:dyDescent="0.25">
      <c r="A14" s="651"/>
      <c r="B14" s="666"/>
      <c r="C14" s="651"/>
      <c r="D14" s="651" t="s">
        <v>82</v>
      </c>
      <c r="E14" s="667"/>
      <c r="F14" s="665"/>
    </row>
    <row r="15" spans="1:8" ht="36.75" customHeight="1" x14ac:dyDescent="0.25">
      <c r="A15" s="651"/>
      <c r="B15" s="651"/>
      <c r="C15" s="651"/>
      <c r="D15" s="668" t="s">
        <v>6</v>
      </c>
      <c r="E15" s="669">
        <f>SUM(E6:E14)</f>
        <v>4365</v>
      </c>
    </row>
    <row r="16" spans="1:8" ht="36.75" customHeight="1" x14ac:dyDescent="0.2">
      <c r="A16" s="651"/>
      <c r="B16" s="651"/>
      <c r="C16" s="651"/>
      <c r="D16" s="670" t="s">
        <v>107</v>
      </c>
      <c r="E16" s="671"/>
    </row>
    <row r="17" spans="1:6" ht="36.75" customHeight="1" x14ac:dyDescent="0.2">
      <c r="A17" s="651"/>
      <c r="B17" s="651"/>
      <c r="C17" s="651"/>
      <c r="E17" s="672"/>
    </row>
    <row r="18" spans="1:6" ht="36.75" customHeight="1" x14ac:dyDescent="0.2">
      <c r="A18" s="651"/>
      <c r="B18" s="651"/>
      <c r="C18" s="651"/>
      <c r="D18" s="670"/>
      <c r="E18" s="672"/>
    </row>
    <row r="19" spans="1:6" ht="36.75" customHeight="1" x14ac:dyDescent="0.2">
      <c r="A19" s="651"/>
      <c r="B19" s="651"/>
      <c r="C19" s="651"/>
      <c r="D19" s="670"/>
      <c r="E19" s="672"/>
    </row>
    <row r="20" spans="1:6" ht="36.75" customHeight="1" thickBot="1" x14ac:dyDescent="0.3">
      <c r="A20" s="651"/>
      <c r="B20" s="651"/>
      <c r="C20" s="651"/>
      <c r="D20" s="673" t="s">
        <v>65</v>
      </c>
      <c r="E20" s="674">
        <f>SUM(E15+E16)</f>
        <v>4365</v>
      </c>
    </row>
    <row r="21" spans="1:6" ht="36.75" customHeight="1" thickTop="1" x14ac:dyDescent="0.2">
      <c r="A21" s="651"/>
      <c r="B21" s="651"/>
      <c r="C21" s="651"/>
      <c r="E21" s="672"/>
    </row>
    <row r="22" spans="1:6" ht="36.75" customHeight="1" x14ac:dyDescent="0.2">
      <c r="A22" s="651"/>
      <c r="B22" s="651"/>
      <c r="C22" s="651"/>
      <c r="D22" s="670"/>
    </row>
    <row r="23" spans="1:6" ht="36.75" customHeight="1" thickBot="1" x14ac:dyDescent="0.25">
      <c r="A23" s="651"/>
      <c r="B23" s="651"/>
      <c r="C23" s="651"/>
      <c r="D23" s="675" t="s">
        <v>109</v>
      </c>
      <c r="E23" s="676">
        <f>SUM(E7:E13)+(E16)</f>
        <v>4365</v>
      </c>
    </row>
    <row r="24" spans="1:6" ht="36.75" customHeight="1" thickTop="1" x14ac:dyDescent="0.2">
      <c r="A24" s="651"/>
      <c r="B24" s="651"/>
      <c r="C24" s="651"/>
      <c r="E24" s="678"/>
      <c r="F24" s="677"/>
    </row>
    <row r="25" spans="1:6" ht="33.75" customHeight="1" x14ac:dyDescent="0.25">
      <c r="A25" s="651"/>
      <c r="B25" s="651"/>
      <c r="C25" s="651"/>
      <c r="D25" s="673"/>
      <c r="E25" s="655"/>
    </row>
    <row r="26" spans="1:6" ht="18.75" customHeight="1" x14ac:dyDescent="0.2">
      <c r="A26" s="651"/>
      <c r="B26" s="651"/>
      <c r="C26" s="651"/>
      <c r="D26" s="651"/>
      <c r="E26" s="651"/>
    </row>
    <row r="27" spans="1:6" ht="18.75" customHeight="1" x14ac:dyDescent="0.2">
      <c r="A27" s="651"/>
      <c r="B27" s="679"/>
      <c r="C27" s="651"/>
      <c r="D27" s="651"/>
      <c r="F27" s="653" t="s">
        <v>108</v>
      </c>
    </row>
    <row r="28" spans="1:6" ht="28.5" customHeight="1" x14ac:dyDescent="0.2">
      <c r="A28" s="651"/>
      <c r="B28" s="651"/>
      <c r="C28" s="679"/>
      <c r="E28" s="651"/>
      <c r="F28" s="663"/>
    </row>
    <row r="29" spans="1:6" ht="30.75" customHeight="1" x14ac:dyDescent="0.2">
      <c r="A29" s="651"/>
      <c r="B29" s="655"/>
      <c r="C29" s="651"/>
      <c r="D29" s="651"/>
      <c r="E29" s="680"/>
    </row>
    <row r="30" spans="1:6" ht="33" customHeight="1" x14ac:dyDescent="0.2">
      <c r="A30" s="651" t="s">
        <v>110</v>
      </c>
      <c r="B30" s="655"/>
      <c r="C30" s="655"/>
      <c r="D30" s="680"/>
      <c r="E30" s="681"/>
    </row>
    <row r="31" spans="1:6" ht="27" customHeight="1" x14ac:dyDescent="0.25">
      <c r="A31" s="651"/>
      <c r="B31" s="682"/>
      <c r="C31" s="655"/>
      <c r="D31" s="681"/>
      <c r="E31" s="680"/>
    </row>
    <row r="32" spans="1:6" ht="32.25" customHeight="1" x14ac:dyDescent="0.25">
      <c r="A32" s="651"/>
      <c r="B32" s="651"/>
      <c r="C32" s="682"/>
      <c r="D32" s="683"/>
      <c r="E32" s="651"/>
    </row>
    <row r="33" spans="1:8" ht="18.75" customHeight="1" x14ac:dyDescent="0.2">
      <c r="A33" s="651"/>
      <c r="B33" s="651"/>
      <c r="C33" s="651"/>
      <c r="D33" s="651"/>
      <c r="E33" s="651"/>
      <c r="F33" s="651"/>
      <c r="G33" s="651"/>
      <c r="H33" s="651"/>
    </row>
    <row r="34" spans="1:8" ht="18.75" customHeight="1" x14ac:dyDescent="0.2">
      <c r="A34" s="651"/>
      <c r="B34" s="651"/>
      <c r="C34" s="651"/>
      <c r="D34" s="651"/>
      <c r="E34" s="651"/>
      <c r="F34" s="651"/>
      <c r="G34" s="651"/>
      <c r="H34" s="651"/>
    </row>
    <row r="35" spans="1:8" ht="18.75" customHeight="1" x14ac:dyDescent="0.2">
      <c r="A35" s="651"/>
      <c r="B35" s="651"/>
      <c r="C35" s="651"/>
      <c r="D35" s="651"/>
      <c r="E35" s="684"/>
      <c r="F35" s="651"/>
      <c r="G35" s="651"/>
      <c r="H35" s="651"/>
    </row>
    <row r="36" spans="1:8" ht="18.75" customHeight="1" x14ac:dyDescent="0.2">
      <c r="A36" s="651"/>
      <c r="B36" s="651"/>
      <c r="C36" s="651"/>
      <c r="D36" s="651"/>
      <c r="E36" s="651"/>
      <c r="F36" s="684"/>
      <c r="G36" s="651"/>
      <c r="H36" s="651"/>
    </row>
    <row r="37" spans="1:8" ht="18.75" customHeight="1" x14ac:dyDescent="0.2">
      <c r="A37" s="651"/>
      <c r="B37" s="651"/>
      <c r="C37" s="651"/>
      <c r="D37" s="651"/>
      <c r="E37" s="651"/>
      <c r="F37" s="651"/>
      <c r="G37" s="651"/>
      <c r="H37" s="651"/>
    </row>
    <row r="38" spans="1:8" ht="18.75" customHeight="1" x14ac:dyDescent="0.2">
      <c r="A38" s="651"/>
      <c r="B38" s="651"/>
      <c r="C38" s="651"/>
      <c r="D38" s="651"/>
      <c r="E38" s="651"/>
      <c r="F38" s="651"/>
      <c r="G38" s="651"/>
      <c r="H38" s="651"/>
    </row>
    <row r="39" spans="1:8" ht="18.75" customHeight="1" x14ac:dyDescent="0.2">
      <c r="A39" s="651"/>
      <c r="B39" s="651"/>
      <c r="C39" s="651"/>
      <c r="D39" s="651"/>
      <c r="E39" s="651"/>
      <c r="F39" s="651"/>
      <c r="G39" s="651"/>
      <c r="H39" s="651"/>
    </row>
    <row r="40" spans="1:8" ht="18.75" customHeight="1" x14ac:dyDescent="0.2">
      <c r="A40" s="651"/>
      <c r="B40" s="651"/>
      <c r="C40" s="651"/>
      <c r="D40" s="651"/>
      <c r="E40" s="651"/>
      <c r="F40" s="651"/>
      <c r="G40" s="651"/>
      <c r="H40" s="651"/>
    </row>
    <row r="41" spans="1:8" ht="15" x14ac:dyDescent="0.2">
      <c r="A41" s="651"/>
      <c r="B41" s="651"/>
      <c r="C41" s="651"/>
      <c r="D41" s="651"/>
      <c r="E41" s="651"/>
      <c r="F41" s="651"/>
      <c r="G41" s="651"/>
      <c r="H41" s="651"/>
    </row>
    <row r="42" spans="1:8" ht="15" x14ac:dyDescent="0.2">
      <c r="A42" s="651"/>
      <c r="B42" s="651"/>
      <c r="C42" s="651"/>
      <c r="D42" s="651"/>
      <c r="E42" s="651"/>
      <c r="F42" s="651"/>
      <c r="G42" s="651"/>
      <c r="H42" s="651"/>
    </row>
    <row r="43" spans="1:8" ht="15" x14ac:dyDescent="0.2">
      <c r="A43" s="651"/>
      <c r="B43" s="651"/>
      <c r="C43" s="651"/>
      <c r="D43" s="651"/>
      <c r="E43" s="651"/>
      <c r="F43" s="651"/>
      <c r="G43" s="651"/>
      <c r="H43" s="651"/>
    </row>
    <row r="44" spans="1:8" ht="15" x14ac:dyDescent="0.2">
      <c r="A44" s="651"/>
      <c r="B44" s="651"/>
      <c r="C44" s="651"/>
      <c r="D44" s="651"/>
      <c r="E44" s="651"/>
      <c r="F44" s="651"/>
      <c r="G44" s="651"/>
      <c r="H44" s="651"/>
    </row>
    <row r="45" spans="1:8" ht="15" x14ac:dyDescent="0.2">
      <c r="A45" s="651"/>
      <c r="B45" s="651"/>
      <c r="C45" s="651"/>
      <c r="D45" s="651"/>
      <c r="E45" s="651"/>
      <c r="F45" s="651"/>
      <c r="G45" s="651"/>
      <c r="H45" s="651"/>
    </row>
    <row r="46" spans="1:8" ht="15" x14ac:dyDescent="0.2">
      <c r="A46" s="651"/>
      <c r="B46" s="651"/>
      <c r="C46" s="651"/>
      <c r="D46" s="651"/>
      <c r="E46" s="651"/>
      <c r="F46" s="651"/>
      <c r="G46" s="651"/>
      <c r="H46" s="651"/>
    </row>
    <row r="47" spans="1:8" ht="15" x14ac:dyDescent="0.2">
      <c r="A47" s="651"/>
      <c r="B47" s="651"/>
      <c r="C47" s="651"/>
      <c r="D47" s="651"/>
      <c r="E47" s="651"/>
      <c r="F47" s="651"/>
      <c r="G47" s="651"/>
      <c r="H47" s="651"/>
    </row>
    <row r="48" spans="1:8" ht="15" x14ac:dyDescent="0.2">
      <c r="A48" s="651"/>
      <c r="B48" s="685"/>
      <c r="C48" s="651"/>
      <c r="D48" s="651"/>
      <c r="E48" s="651"/>
      <c r="F48" s="651"/>
      <c r="G48" s="651"/>
      <c r="H48" s="651"/>
    </row>
    <row r="49" spans="1:8" ht="15" x14ac:dyDescent="0.2">
      <c r="A49" s="651"/>
      <c r="B49" s="651"/>
      <c r="C49" s="651"/>
      <c r="D49" s="651"/>
      <c r="E49" s="651"/>
      <c r="F49" s="651"/>
      <c r="G49" s="651"/>
      <c r="H49" s="651"/>
    </row>
    <row r="50" spans="1:8" ht="15" x14ac:dyDescent="0.2">
      <c r="A50" s="651"/>
      <c r="B50" s="651"/>
      <c r="C50" s="651"/>
      <c r="D50" s="651"/>
      <c r="E50" s="651"/>
      <c r="F50" s="651"/>
      <c r="G50" s="651"/>
      <c r="H50" s="651"/>
    </row>
    <row r="51" spans="1:8" ht="15" x14ac:dyDescent="0.2">
      <c r="A51" s="651"/>
      <c r="B51" s="651"/>
      <c r="C51" s="651"/>
      <c r="D51" s="651"/>
      <c r="E51" s="651"/>
      <c r="F51" s="651"/>
      <c r="G51" s="651"/>
      <c r="H51" s="651"/>
    </row>
    <row r="52" spans="1:8" ht="15" x14ac:dyDescent="0.2">
      <c r="A52" s="651"/>
      <c r="B52" s="651"/>
      <c r="C52" s="651"/>
      <c r="D52" s="651"/>
      <c r="E52" s="651"/>
      <c r="F52" s="651"/>
      <c r="G52" s="651"/>
      <c r="H52" s="651"/>
    </row>
    <row r="53" spans="1:8" ht="15" x14ac:dyDescent="0.2">
      <c r="A53" s="651"/>
      <c r="B53" s="651"/>
      <c r="C53" s="651"/>
      <c r="D53" s="651"/>
      <c r="E53" s="651"/>
      <c r="F53" s="651"/>
      <c r="G53" s="651"/>
      <c r="H53" s="651"/>
    </row>
    <row r="54" spans="1:8" ht="15" x14ac:dyDescent="0.2">
      <c r="A54" s="651"/>
      <c r="B54" s="651"/>
      <c r="C54" s="651"/>
      <c r="D54" s="651"/>
      <c r="E54" s="651"/>
      <c r="F54" s="651"/>
      <c r="G54" s="651"/>
      <c r="H54" s="651"/>
    </row>
    <row r="55" spans="1:8" ht="15" x14ac:dyDescent="0.2">
      <c r="A55" s="651"/>
      <c r="B55" s="651"/>
      <c r="C55" s="651"/>
      <c r="D55" s="651"/>
      <c r="E55" s="651"/>
      <c r="F55" s="651"/>
      <c r="G55" s="651"/>
      <c r="H55" s="651"/>
    </row>
    <row r="56" spans="1:8" ht="15" x14ac:dyDescent="0.2">
      <c r="A56" s="651"/>
      <c r="B56" s="651"/>
      <c r="C56" s="651"/>
      <c r="D56" s="651"/>
      <c r="E56" s="651"/>
      <c r="F56" s="651"/>
      <c r="G56" s="651"/>
      <c r="H56" s="651"/>
    </row>
    <row r="57" spans="1:8" ht="15" x14ac:dyDescent="0.2">
      <c r="A57" s="651"/>
      <c r="B57" s="651"/>
      <c r="C57" s="651"/>
      <c r="D57" s="651"/>
      <c r="E57" s="651"/>
      <c r="F57" s="651"/>
      <c r="G57" s="651"/>
      <c r="H57" s="651"/>
    </row>
    <row r="58" spans="1:8" ht="15" x14ac:dyDescent="0.2">
      <c r="A58" s="651"/>
      <c r="B58" s="651"/>
      <c r="C58" s="651"/>
      <c r="D58" s="651"/>
      <c r="E58" s="651"/>
      <c r="F58" s="651"/>
      <c r="G58" s="651"/>
      <c r="H58" s="651"/>
    </row>
    <row r="59" spans="1:8" ht="15" x14ac:dyDescent="0.2">
      <c r="A59" s="651"/>
      <c r="B59" s="651"/>
      <c r="C59" s="651"/>
      <c r="D59" s="651"/>
      <c r="E59" s="651"/>
      <c r="F59" s="651"/>
      <c r="G59" s="651"/>
      <c r="H59" s="651"/>
    </row>
    <row r="60" spans="1:8" ht="15" x14ac:dyDescent="0.2">
      <c r="A60" s="651"/>
      <c r="B60" s="651"/>
      <c r="C60" s="651"/>
      <c r="D60" s="651"/>
      <c r="E60" s="651"/>
      <c r="F60" s="651"/>
      <c r="G60" s="651"/>
      <c r="H60" s="651"/>
    </row>
    <row r="61" spans="1:8" ht="15" x14ac:dyDescent="0.2">
      <c r="A61" s="651"/>
      <c r="B61" s="651"/>
      <c r="C61" s="651"/>
      <c r="D61" s="651"/>
      <c r="E61" s="651"/>
      <c r="F61" s="651"/>
      <c r="G61" s="651"/>
      <c r="H61" s="651"/>
    </row>
    <row r="62" spans="1:8" ht="15" x14ac:dyDescent="0.2">
      <c r="A62" s="651"/>
      <c r="B62" s="651"/>
      <c r="C62" s="651"/>
      <c r="D62" s="651"/>
      <c r="E62" s="651"/>
      <c r="F62" s="651"/>
      <c r="G62" s="651"/>
      <c r="H62" s="651"/>
    </row>
    <row r="63" spans="1:8" ht="15" x14ac:dyDescent="0.2">
      <c r="A63" s="651"/>
      <c r="B63" s="651"/>
      <c r="C63" s="651"/>
      <c r="D63" s="651"/>
      <c r="E63" s="651"/>
      <c r="F63" s="651"/>
      <c r="G63" s="651"/>
      <c r="H63" s="651"/>
    </row>
    <row r="64" spans="1:8" ht="15" x14ac:dyDescent="0.2">
      <c r="A64" s="651"/>
      <c r="B64" s="651"/>
      <c r="C64" s="651"/>
      <c r="D64" s="651"/>
      <c r="E64" s="651"/>
      <c r="F64" s="651"/>
      <c r="G64" s="651"/>
      <c r="H64" s="651"/>
    </row>
    <row r="65" spans="1:8" ht="15" x14ac:dyDescent="0.2">
      <c r="A65" s="651"/>
      <c r="B65" s="651"/>
      <c r="C65" s="651"/>
      <c r="D65" s="651"/>
      <c r="E65" s="651"/>
      <c r="F65" s="651"/>
      <c r="G65" s="651"/>
      <c r="H65" s="651"/>
    </row>
    <row r="66" spans="1:8" ht="15" x14ac:dyDescent="0.2">
      <c r="A66" s="651"/>
      <c r="B66" s="651"/>
      <c r="C66" s="651"/>
      <c r="D66" s="651"/>
      <c r="E66" s="651"/>
      <c r="F66" s="651"/>
      <c r="G66" s="651"/>
      <c r="H66" s="651"/>
    </row>
    <row r="67" spans="1:8" ht="15" x14ac:dyDescent="0.2">
      <c r="A67" s="651"/>
      <c r="B67" s="651"/>
      <c r="C67" s="651"/>
      <c r="D67" s="651"/>
      <c r="E67" s="651"/>
      <c r="F67" s="651"/>
      <c r="G67" s="651"/>
      <c r="H67" s="651"/>
    </row>
    <row r="68" spans="1:8" ht="15" x14ac:dyDescent="0.2">
      <c r="A68" s="651"/>
      <c r="B68" s="651"/>
      <c r="C68" s="651"/>
      <c r="D68" s="651"/>
      <c r="E68" s="651"/>
      <c r="F68" s="651"/>
      <c r="G68" s="651"/>
      <c r="H68" s="651"/>
    </row>
    <row r="69" spans="1:8" ht="15" x14ac:dyDescent="0.2">
      <c r="A69" s="651"/>
      <c r="B69" s="651"/>
      <c r="C69" s="651"/>
      <c r="D69" s="651"/>
      <c r="E69" s="651"/>
      <c r="F69" s="651"/>
      <c r="G69" s="651"/>
      <c r="H69" s="651"/>
    </row>
    <row r="70" spans="1:8" ht="15" x14ac:dyDescent="0.2">
      <c r="A70" s="651"/>
      <c r="B70" s="651"/>
      <c r="C70" s="651"/>
      <c r="D70" s="651"/>
      <c r="E70" s="651"/>
      <c r="F70" s="651"/>
      <c r="G70" s="651"/>
      <c r="H70" s="651"/>
    </row>
    <row r="71" spans="1:8" ht="15" x14ac:dyDescent="0.2">
      <c r="A71" s="651"/>
      <c r="B71" s="651"/>
      <c r="C71" s="651"/>
      <c r="D71" s="651"/>
      <c r="E71" s="651"/>
      <c r="F71" s="651"/>
      <c r="G71" s="651"/>
      <c r="H71" s="651"/>
    </row>
    <row r="72" spans="1:8" ht="15" x14ac:dyDescent="0.2">
      <c r="A72" s="651"/>
      <c r="B72" s="651"/>
      <c r="C72" s="651"/>
      <c r="D72" s="651"/>
      <c r="E72" s="651"/>
      <c r="F72" s="651"/>
      <c r="G72" s="651"/>
      <c r="H72" s="651"/>
    </row>
    <row r="73" spans="1:8" ht="15" x14ac:dyDescent="0.2">
      <c r="A73" s="651"/>
      <c r="B73" s="651"/>
      <c r="C73" s="651"/>
      <c r="D73" s="651"/>
      <c r="E73" s="651"/>
      <c r="F73" s="651"/>
      <c r="G73" s="651"/>
      <c r="H73" s="651"/>
    </row>
    <row r="74" spans="1:8" ht="15" x14ac:dyDescent="0.2">
      <c r="A74" s="651"/>
      <c r="B74" s="651"/>
      <c r="C74" s="651"/>
      <c r="D74" s="651"/>
      <c r="E74" s="651"/>
      <c r="F74" s="651"/>
      <c r="G74" s="651"/>
      <c r="H74" s="651"/>
    </row>
    <row r="75" spans="1:8" ht="15" x14ac:dyDescent="0.2">
      <c r="A75" s="651"/>
      <c r="B75" s="651"/>
      <c r="C75" s="651"/>
      <c r="D75" s="651"/>
      <c r="E75" s="651"/>
      <c r="F75" s="651"/>
      <c r="G75" s="651"/>
      <c r="H75" s="651"/>
    </row>
    <row r="76" spans="1:8" ht="15" x14ac:dyDescent="0.2">
      <c r="A76" s="651"/>
      <c r="B76" s="651"/>
      <c r="C76" s="651"/>
      <c r="D76" s="651"/>
      <c r="E76" s="651"/>
      <c r="F76" s="651"/>
      <c r="G76" s="651"/>
      <c r="H76" s="651"/>
    </row>
    <row r="77" spans="1:8" ht="15" x14ac:dyDescent="0.2">
      <c r="A77" s="651"/>
      <c r="B77" s="651"/>
      <c r="C77" s="651"/>
      <c r="D77" s="651"/>
      <c r="E77" s="651"/>
      <c r="F77" s="651"/>
      <c r="G77" s="651"/>
      <c r="H77" s="651"/>
    </row>
    <row r="78" spans="1:8" ht="15" x14ac:dyDescent="0.2">
      <c r="A78" s="651"/>
      <c r="B78" s="651"/>
      <c r="C78" s="651"/>
      <c r="D78" s="651"/>
      <c r="E78" s="651"/>
      <c r="F78" s="651"/>
      <c r="G78" s="651"/>
      <c r="H78" s="651"/>
    </row>
    <row r="79" spans="1:8" ht="15" x14ac:dyDescent="0.2">
      <c r="A79" s="651"/>
      <c r="B79" s="651"/>
      <c r="C79" s="651"/>
      <c r="D79" s="651"/>
      <c r="E79" s="651"/>
      <c r="F79" s="651"/>
      <c r="G79" s="651"/>
      <c r="H79" s="651"/>
    </row>
    <row r="80" spans="1:8" ht="15" x14ac:dyDescent="0.2">
      <c r="A80" s="651"/>
      <c r="B80" s="651"/>
      <c r="C80" s="651"/>
      <c r="D80" s="651"/>
      <c r="E80" s="651"/>
      <c r="F80" s="651"/>
      <c r="G80" s="651"/>
      <c r="H80" s="651"/>
    </row>
    <row r="81" spans="1:8" ht="15" x14ac:dyDescent="0.2">
      <c r="A81" s="651"/>
      <c r="B81" s="651"/>
      <c r="C81" s="651"/>
      <c r="D81" s="651"/>
      <c r="E81" s="651"/>
      <c r="F81" s="651"/>
      <c r="G81" s="651"/>
      <c r="H81" s="651"/>
    </row>
    <row r="82" spans="1:8" ht="15" x14ac:dyDescent="0.2">
      <c r="A82" s="651"/>
      <c r="B82" s="651"/>
      <c r="C82" s="651"/>
      <c r="D82" s="651"/>
      <c r="E82" s="651"/>
      <c r="F82" s="651"/>
      <c r="G82" s="651"/>
      <c r="H82" s="651"/>
    </row>
    <row r="83" spans="1:8" ht="15" x14ac:dyDescent="0.2">
      <c r="A83" s="651"/>
      <c r="B83" s="651"/>
      <c r="C83" s="651"/>
      <c r="D83" s="651"/>
      <c r="E83" s="651"/>
      <c r="F83" s="651"/>
      <c r="G83" s="651"/>
      <c r="H83" s="651"/>
    </row>
    <row r="84" spans="1:8" ht="15" x14ac:dyDescent="0.2">
      <c r="A84" s="651"/>
      <c r="B84" s="651"/>
      <c r="C84" s="651"/>
      <c r="D84" s="651"/>
      <c r="E84" s="651"/>
      <c r="F84" s="651"/>
      <c r="G84" s="651"/>
      <c r="H84" s="651"/>
    </row>
    <row r="85" spans="1:8" ht="15" x14ac:dyDescent="0.2">
      <c r="A85" s="651"/>
      <c r="B85" s="651"/>
      <c r="C85" s="651"/>
      <c r="D85" s="651"/>
      <c r="E85" s="651"/>
      <c r="F85" s="651"/>
      <c r="G85" s="651"/>
      <c r="H85" s="651"/>
    </row>
    <row r="86" spans="1:8" ht="15" x14ac:dyDescent="0.2">
      <c r="A86" s="651"/>
      <c r="B86" s="651"/>
      <c r="C86" s="651"/>
      <c r="D86" s="651"/>
      <c r="E86" s="651"/>
      <c r="F86" s="651"/>
      <c r="G86" s="651"/>
      <c r="H86" s="651"/>
    </row>
    <row r="87" spans="1:8" ht="15" x14ac:dyDescent="0.2">
      <c r="A87" s="651"/>
      <c r="B87" s="651"/>
      <c r="C87" s="651"/>
      <c r="D87" s="651"/>
      <c r="E87" s="651"/>
      <c r="F87" s="651"/>
      <c r="G87" s="651"/>
      <c r="H87" s="651"/>
    </row>
    <row r="88" spans="1:8" ht="15" x14ac:dyDescent="0.2">
      <c r="A88" s="651"/>
      <c r="B88" s="651"/>
      <c r="C88" s="651"/>
      <c r="D88" s="651"/>
      <c r="E88" s="651"/>
      <c r="F88" s="651"/>
      <c r="G88" s="651"/>
      <c r="H88" s="651"/>
    </row>
    <row r="89" spans="1:8" ht="15" x14ac:dyDescent="0.2">
      <c r="A89" s="651"/>
      <c r="B89" s="651"/>
      <c r="C89" s="651"/>
      <c r="D89" s="651"/>
      <c r="E89" s="651"/>
      <c r="F89" s="651"/>
      <c r="G89" s="651"/>
      <c r="H89" s="651"/>
    </row>
    <row r="90" spans="1:8" ht="15" x14ac:dyDescent="0.2">
      <c r="A90" s="651"/>
      <c r="B90" s="651"/>
      <c r="C90" s="651"/>
      <c r="D90" s="651"/>
      <c r="E90" s="651"/>
      <c r="F90" s="651"/>
      <c r="G90" s="651"/>
      <c r="H90" s="651"/>
    </row>
    <row r="91" spans="1:8" ht="15" x14ac:dyDescent="0.2">
      <c r="A91" s="651"/>
      <c r="B91" s="651"/>
      <c r="C91" s="651"/>
      <c r="D91" s="651"/>
      <c r="E91" s="651"/>
      <c r="F91" s="651"/>
      <c r="G91" s="651"/>
      <c r="H91" s="651"/>
    </row>
    <row r="92" spans="1:8" ht="15" x14ac:dyDescent="0.2">
      <c r="A92" s="651"/>
      <c r="B92" s="651"/>
      <c r="C92" s="651"/>
      <c r="D92" s="651"/>
      <c r="E92" s="651"/>
      <c r="F92" s="651"/>
      <c r="G92" s="651"/>
      <c r="H92" s="651"/>
    </row>
    <row r="93" spans="1:8" ht="15" x14ac:dyDescent="0.2">
      <c r="A93" s="651"/>
      <c r="B93" s="651"/>
      <c r="C93" s="651"/>
      <c r="D93" s="651"/>
      <c r="E93" s="651"/>
      <c r="F93" s="651"/>
      <c r="G93" s="651"/>
      <c r="H93" s="651"/>
    </row>
    <row r="94" spans="1:8" ht="15" x14ac:dyDescent="0.2">
      <c r="A94" s="651"/>
      <c r="B94" s="651"/>
      <c r="C94" s="651"/>
      <c r="D94" s="651"/>
      <c r="E94" s="651"/>
      <c r="F94" s="651"/>
      <c r="G94" s="651"/>
      <c r="H94" s="651"/>
    </row>
    <row r="95" spans="1:8" ht="15" x14ac:dyDescent="0.2">
      <c r="A95" s="651"/>
      <c r="B95" s="651"/>
      <c r="C95" s="651"/>
      <c r="D95" s="651"/>
      <c r="E95" s="651"/>
      <c r="F95" s="651"/>
      <c r="G95" s="651"/>
      <c r="H95" s="651"/>
    </row>
    <row r="96" spans="1:8" ht="15" x14ac:dyDescent="0.2">
      <c r="A96" s="651"/>
      <c r="B96" s="651"/>
      <c r="C96" s="651"/>
      <c r="D96" s="651"/>
      <c r="E96" s="651"/>
      <c r="F96" s="651"/>
      <c r="G96" s="651"/>
      <c r="H96" s="651"/>
    </row>
    <row r="97" spans="1:8" ht="15" x14ac:dyDescent="0.2">
      <c r="A97" s="651"/>
      <c r="B97" s="651"/>
      <c r="C97" s="651"/>
      <c r="D97" s="651"/>
      <c r="E97" s="651"/>
      <c r="F97" s="651"/>
      <c r="G97" s="651"/>
      <c r="H97" s="651"/>
    </row>
    <row r="98" spans="1:8" ht="15" x14ac:dyDescent="0.2">
      <c r="A98" s="651"/>
      <c r="B98" s="651"/>
      <c r="C98" s="651"/>
      <c r="D98" s="651"/>
      <c r="E98" s="651"/>
      <c r="F98" s="651"/>
      <c r="G98" s="651"/>
      <c r="H98" s="651"/>
    </row>
    <row r="99" spans="1:8" ht="15" x14ac:dyDescent="0.2">
      <c r="A99" s="651"/>
      <c r="B99" s="651"/>
      <c r="C99" s="651"/>
      <c r="D99" s="651"/>
      <c r="E99" s="651"/>
      <c r="F99" s="651"/>
      <c r="G99" s="651"/>
      <c r="H99" s="651"/>
    </row>
    <row r="100" spans="1:8" ht="15" x14ac:dyDescent="0.2">
      <c r="A100" s="651"/>
      <c r="B100" s="651"/>
      <c r="C100" s="651"/>
      <c r="D100" s="651"/>
      <c r="E100" s="651"/>
      <c r="F100" s="651"/>
      <c r="G100" s="651"/>
      <c r="H100" s="651"/>
    </row>
    <row r="101" spans="1:8" ht="15" x14ac:dyDescent="0.2">
      <c r="A101" s="651"/>
      <c r="B101" s="651"/>
      <c r="C101" s="651"/>
      <c r="D101" s="651"/>
      <c r="E101" s="651"/>
      <c r="F101" s="651"/>
      <c r="G101" s="651"/>
      <c r="H101" s="651"/>
    </row>
    <row r="102" spans="1:8" ht="15" x14ac:dyDescent="0.2">
      <c r="A102" s="651"/>
      <c r="B102" s="651"/>
      <c r="C102" s="651"/>
      <c r="D102" s="651"/>
      <c r="E102" s="651"/>
      <c r="F102" s="651"/>
      <c r="G102" s="651"/>
      <c r="H102" s="651"/>
    </row>
    <row r="103" spans="1:8" ht="15" x14ac:dyDescent="0.2">
      <c r="A103" s="651"/>
      <c r="B103" s="651"/>
      <c r="C103" s="651"/>
      <c r="D103" s="651"/>
      <c r="E103" s="651"/>
      <c r="F103" s="651"/>
      <c r="G103" s="651"/>
      <c r="H103" s="651"/>
    </row>
    <row r="104" spans="1:8" ht="15" x14ac:dyDescent="0.2">
      <c r="A104" s="651"/>
      <c r="B104" s="651"/>
      <c r="C104" s="651"/>
      <c r="D104" s="651"/>
      <c r="E104" s="651"/>
      <c r="F104" s="651"/>
      <c r="G104" s="651"/>
      <c r="H104" s="651"/>
    </row>
    <row r="105" spans="1:8" ht="15" x14ac:dyDescent="0.2">
      <c r="A105" s="651"/>
      <c r="B105" s="651"/>
      <c r="C105" s="651"/>
      <c r="D105" s="651"/>
      <c r="E105" s="651"/>
      <c r="F105" s="651"/>
      <c r="G105" s="651"/>
      <c r="H105" s="651"/>
    </row>
    <row r="106" spans="1:8" ht="15" x14ac:dyDescent="0.2">
      <c r="A106" s="651"/>
      <c r="B106" s="651"/>
      <c r="C106" s="651"/>
      <c r="D106" s="651"/>
      <c r="E106" s="651"/>
      <c r="F106" s="651"/>
      <c r="G106" s="651"/>
      <c r="H106" s="651"/>
    </row>
    <row r="107" spans="1:8" ht="15" x14ac:dyDescent="0.2">
      <c r="A107" s="651"/>
      <c r="C107" s="651"/>
      <c r="D107" s="651"/>
      <c r="F107" s="651"/>
      <c r="G107" s="651"/>
      <c r="H107" s="651"/>
    </row>
  </sheetData>
  <sheetProtection selectLockedCells="1"/>
  <protectedRanges>
    <protectedRange sqref="E6" name="Range14"/>
    <protectedRange sqref="B7:B14" name="Range13"/>
    <protectedRange sqref="E16:E19 E21" name="Range10"/>
    <protectedRange sqref="E30:E31 D31:D32" name="Range11"/>
    <protectedRange sqref="E3" name="Range9"/>
    <protectedRange sqref="A3" name="Range8"/>
  </protectedRanges>
  <phoneticPr fontId="1" type="noConversion"/>
  <pageMargins left="0.75" right="0.75" top="0.62" bottom="0.57999999999999996" header="0.5" footer="0.5"/>
  <pageSetup scale="7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I35"/>
  <sheetViews>
    <sheetView showGridLines="0" workbookViewId="0">
      <selection activeCell="Q18" sqref="Q18"/>
    </sheetView>
  </sheetViews>
  <sheetFormatPr defaultColWidth="10.6640625" defaultRowHeight="12.75" x14ac:dyDescent="0.2"/>
  <cols>
    <col min="1" max="1" width="21" style="4" customWidth="1"/>
    <col min="2" max="2" width="20.6640625" style="4" customWidth="1"/>
    <col min="3" max="3" width="9.83203125" style="4" customWidth="1"/>
    <col min="4" max="4" width="11.6640625" style="4" customWidth="1"/>
    <col min="5" max="5" width="15.6640625" style="4" customWidth="1"/>
    <col min="6" max="6" width="20.83203125" style="2" customWidth="1"/>
    <col min="7" max="7" width="21.83203125" style="2" customWidth="1"/>
    <col min="8" max="8" width="25.33203125" style="2" customWidth="1"/>
    <col min="9" max="16384" width="10.6640625" style="2"/>
  </cols>
  <sheetData>
    <row r="1" spans="1:9" ht="14.1" customHeight="1" x14ac:dyDescent="0.2"/>
    <row r="2" spans="1:9" ht="24" customHeight="1" x14ac:dyDescent="0.25">
      <c r="B2" s="3" t="s">
        <v>111</v>
      </c>
      <c r="C2" s="3"/>
      <c r="D2" s="3"/>
      <c r="E2" s="3"/>
    </row>
    <row r="3" spans="1:9" ht="14.1" customHeight="1" x14ac:dyDescent="0.25">
      <c r="A3" s="5" t="s">
        <v>112</v>
      </c>
      <c r="B3" s="5">
        <f>SUMMARY!B1</f>
        <v>43164</v>
      </c>
      <c r="D3" s="3"/>
      <c r="E3" s="3"/>
      <c r="F3" s="1"/>
      <c r="G3" s="1"/>
      <c r="H3" s="1"/>
    </row>
    <row r="4" spans="1:9" ht="15" customHeight="1" x14ac:dyDescent="0.25">
      <c r="A4" s="40" t="s">
        <v>119</v>
      </c>
      <c r="B4" s="40" t="s">
        <v>119</v>
      </c>
      <c r="C4" s="41" t="s">
        <v>117</v>
      </c>
      <c r="D4" s="42"/>
      <c r="E4" s="42"/>
      <c r="F4" s="43" t="s">
        <v>132</v>
      </c>
      <c r="G4" s="41" t="s">
        <v>133</v>
      </c>
      <c r="H4" s="41" t="s">
        <v>6</v>
      </c>
    </row>
    <row r="5" spans="1:9" ht="15" customHeight="1" x14ac:dyDescent="0.2">
      <c r="A5" s="44" t="s">
        <v>118</v>
      </c>
      <c r="B5" s="44" t="s">
        <v>118</v>
      </c>
      <c r="C5" s="44" t="s">
        <v>116</v>
      </c>
      <c r="D5" s="44" t="s">
        <v>113</v>
      </c>
      <c r="E5" s="44" t="s">
        <v>115</v>
      </c>
      <c r="F5" s="45" t="s">
        <v>134</v>
      </c>
      <c r="G5" s="44" t="s">
        <v>134</v>
      </c>
      <c r="H5" s="44" t="s">
        <v>25</v>
      </c>
    </row>
    <row r="6" spans="1:9" ht="21" customHeight="1" x14ac:dyDescent="0.2">
      <c r="A6" s="46"/>
      <c r="B6" s="46"/>
      <c r="C6" s="46"/>
      <c r="D6" s="46"/>
      <c r="E6" s="46"/>
      <c r="F6" s="47"/>
      <c r="G6" s="48"/>
      <c r="H6" s="56">
        <f t="shared" ref="H6:H12" si="0">SUM(F6:G6)</f>
        <v>0</v>
      </c>
      <c r="I6" s="9" t="s">
        <v>149</v>
      </c>
    </row>
    <row r="7" spans="1:9" ht="21" customHeight="1" x14ac:dyDescent="0.2">
      <c r="A7" s="46"/>
      <c r="B7" s="46"/>
      <c r="C7" s="46"/>
      <c r="D7" s="46"/>
      <c r="E7" s="46"/>
      <c r="F7" s="47"/>
      <c r="G7" s="48"/>
      <c r="H7" s="56">
        <f t="shared" si="0"/>
        <v>0</v>
      </c>
      <c r="I7" s="9" t="s">
        <v>150</v>
      </c>
    </row>
    <row r="8" spans="1:9" ht="21" customHeight="1" x14ac:dyDescent="0.2">
      <c r="A8" s="46"/>
      <c r="B8" s="46"/>
      <c r="C8" s="46"/>
      <c r="D8" s="46"/>
      <c r="E8" s="46"/>
      <c r="F8" s="47"/>
      <c r="G8" s="48"/>
      <c r="H8" s="56">
        <f t="shared" si="0"/>
        <v>0</v>
      </c>
      <c r="I8" s="9" t="s">
        <v>151</v>
      </c>
    </row>
    <row r="9" spans="1:9" ht="21" customHeight="1" x14ac:dyDescent="0.2">
      <c r="A9" s="49"/>
      <c r="B9" s="49"/>
      <c r="C9" s="49"/>
      <c r="D9" s="49"/>
      <c r="E9" s="49"/>
      <c r="F9" s="1012"/>
      <c r="G9" s="1013"/>
      <c r="H9" s="56">
        <f t="shared" si="0"/>
        <v>0</v>
      </c>
      <c r="I9" s="9" t="s">
        <v>152</v>
      </c>
    </row>
    <row r="10" spans="1:9" ht="21" customHeight="1" x14ac:dyDescent="0.2">
      <c r="A10" s="46"/>
      <c r="B10" s="46"/>
      <c r="C10" s="46"/>
      <c r="D10" s="46"/>
      <c r="E10" s="46"/>
      <c r="F10" s="47"/>
      <c r="G10" s="48"/>
      <c r="H10" s="56">
        <f t="shared" si="0"/>
        <v>0</v>
      </c>
      <c r="I10" s="9" t="s">
        <v>153</v>
      </c>
    </row>
    <row r="11" spans="1:9" ht="21" customHeight="1" x14ac:dyDescent="0.2">
      <c r="A11" s="46"/>
      <c r="B11" s="46"/>
      <c r="C11" s="46"/>
      <c r="D11" s="46"/>
      <c r="E11" s="46"/>
      <c r="F11" s="47"/>
      <c r="G11" s="48"/>
      <c r="H11" s="56">
        <f t="shared" si="0"/>
        <v>0</v>
      </c>
      <c r="I11" s="9" t="s">
        <v>154</v>
      </c>
    </row>
    <row r="12" spans="1:9" ht="21" customHeight="1" x14ac:dyDescent="0.2">
      <c r="A12" s="46"/>
      <c r="B12" s="49"/>
      <c r="C12" s="50"/>
      <c r="D12" s="50"/>
      <c r="E12" s="50"/>
      <c r="F12" s="51"/>
      <c r="G12" s="48"/>
      <c r="H12" s="56">
        <f t="shared" si="0"/>
        <v>0</v>
      </c>
      <c r="I12" s="9" t="s">
        <v>155</v>
      </c>
    </row>
    <row r="13" spans="1:9" ht="21" customHeight="1" x14ac:dyDescent="0.2">
      <c r="A13" s="46"/>
      <c r="B13" s="46"/>
      <c r="C13" s="50"/>
      <c r="D13" s="50"/>
      <c r="E13" s="50"/>
      <c r="F13" s="51"/>
      <c r="G13" s="48"/>
      <c r="H13" s="56">
        <f t="shared" ref="H13:H18" si="1">SUM(F13:G13)</f>
        <v>0</v>
      </c>
      <c r="I13" s="9" t="s">
        <v>342</v>
      </c>
    </row>
    <row r="14" spans="1:9" ht="21" customHeight="1" x14ac:dyDescent="0.2">
      <c r="A14" s="46"/>
      <c r="B14" s="46"/>
      <c r="C14" s="46"/>
      <c r="D14" s="46"/>
      <c r="E14" s="46"/>
      <c r="F14" s="47"/>
      <c r="G14" s="48"/>
      <c r="H14" s="56">
        <f t="shared" si="1"/>
        <v>0</v>
      </c>
      <c r="I14" s="9" t="s">
        <v>343</v>
      </c>
    </row>
    <row r="15" spans="1:9" ht="21" customHeight="1" x14ac:dyDescent="0.2">
      <c r="A15" s="46"/>
      <c r="B15" s="46"/>
      <c r="C15" s="50"/>
      <c r="D15" s="50"/>
      <c r="E15" s="50"/>
      <c r="F15" s="51"/>
      <c r="G15" s="48"/>
      <c r="H15" s="56">
        <f t="shared" si="1"/>
        <v>0</v>
      </c>
      <c r="I15" s="9" t="s">
        <v>344</v>
      </c>
    </row>
    <row r="16" spans="1:9" ht="21" customHeight="1" x14ac:dyDescent="0.2">
      <c r="A16" s="46"/>
      <c r="B16" s="50"/>
      <c r="C16" s="50"/>
      <c r="D16" s="50"/>
      <c r="E16" s="50"/>
      <c r="F16" s="51"/>
      <c r="G16" s="48"/>
      <c r="H16" s="56">
        <f t="shared" si="1"/>
        <v>0</v>
      </c>
    </row>
    <row r="17" spans="1:8" ht="21" customHeight="1" x14ac:dyDescent="0.2">
      <c r="A17" s="50"/>
      <c r="B17" s="50"/>
      <c r="C17" s="50"/>
      <c r="D17" s="50"/>
      <c r="E17" s="50"/>
      <c r="F17" s="47" t="s">
        <v>114</v>
      </c>
      <c r="G17" s="48"/>
      <c r="H17" s="56">
        <f t="shared" si="1"/>
        <v>0</v>
      </c>
    </row>
    <row r="18" spans="1:8" ht="21" customHeight="1" x14ac:dyDescent="0.2">
      <c r="A18" s="52"/>
      <c r="B18" s="50"/>
      <c r="C18" s="50"/>
      <c r="D18" s="50"/>
      <c r="E18" s="50"/>
      <c r="F18" s="51"/>
      <c r="G18" s="48"/>
      <c r="H18" s="56">
        <f t="shared" si="1"/>
        <v>0</v>
      </c>
    </row>
    <row r="19" spans="1:8" ht="21" customHeight="1" x14ac:dyDescent="0.2">
      <c r="A19" s="53"/>
      <c r="B19" s="8" t="s">
        <v>6</v>
      </c>
      <c r="C19" s="54">
        <f t="shared" ref="C19:H19" si="2">SUM(C6:C18)</f>
        <v>0</v>
      </c>
      <c r="D19" s="54">
        <f t="shared" si="2"/>
        <v>0</v>
      </c>
      <c r="E19" s="54">
        <f t="shared" si="2"/>
        <v>0</v>
      </c>
      <c r="F19" s="55">
        <f t="shared" si="2"/>
        <v>0</v>
      </c>
      <c r="G19" s="55">
        <f t="shared" si="2"/>
        <v>0</v>
      </c>
      <c r="H19" s="55">
        <f t="shared" si="2"/>
        <v>0</v>
      </c>
    </row>
    <row r="20" spans="1:8" ht="13.5" thickBot="1" x14ac:dyDescent="0.25">
      <c r="C20" s="6"/>
      <c r="D20" s="7"/>
      <c r="E20" s="7"/>
    </row>
    <row r="21" spans="1:8" x14ac:dyDescent="0.2">
      <c r="A21" s="1107" t="s">
        <v>400</v>
      </c>
      <c r="B21" s="1108"/>
    </row>
    <row r="22" spans="1:8" x14ac:dyDescent="0.2">
      <c r="A22" s="61" t="s">
        <v>401</v>
      </c>
      <c r="B22" s="62" t="s">
        <v>402</v>
      </c>
    </row>
    <row r="23" spans="1:8" x14ac:dyDescent="0.2">
      <c r="A23" s="63"/>
      <c r="B23" s="62" t="str">
        <f t="shared" ref="B23:B34" si="3">IF(ISBLANK(A23), " ", 1)</f>
        <v xml:space="preserve"> </v>
      </c>
    </row>
    <row r="24" spans="1:8" x14ac:dyDescent="0.2">
      <c r="A24" s="63"/>
      <c r="B24" s="62" t="str">
        <f t="shared" si="3"/>
        <v xml:space="preserve"> </v>
      </c>
    </row>
    <row r="25" spans="1:8" x14ac:dyDescent="0.2">
      <c r="A25" s="63"/>
      <c r="B25" s="62" t="str">
        <f t="shared" si="3"/>
        <v xml:space="preserve"> </v>
      </c>
    </row>
    <row r="26" spans="1:8" x14ac:dyDescent="0.2">
      <c r="A26" s="63"/>
      <c r="B26" s="62" t="str">
        <f t="shared" si="3"/>
        <v xml:space="preserve"> </v>
      </c>
    </row>
    <row r="27" spans="1:8" x14ac:dyDescent="0.2">
      <c r="A27" s="63"/>
      <c r="B27" s="62" t="str">
        <f t="shared" si="3"/>
        <v xml:space="preserve"> </v>
      </c>
    </row>
    <row r="28" spans="1:8" x14ac:dyDescent="0.2">
      <c r="A28" s="63"/>
      <c r="B28" s="62" t="str">
        <f t="shared" si="3"/>
        <v xml:space="preserve"> </v>
      </c>
    </row>
    <row r="29" spans="1:8" x14ac:dyDescent="0.2">
      <c r="A29" s="63"/>
      <c r="B29" s="62" t="str">
        <f t="shared" si="3"/>
        <v xml:space="preserve"> </v>
      </c>
    </row>
    <row r="30" spans="1:8" x14ac:dyDescent="0.2">
      <c r="A30" s="63"/>
      <c r="B30" s="62" t="str">
        <f t="shared" si="3"/>
        <v xml:space="preserve"> </v>
      </c>
    </row>
    <row r="31" spans="1:8" x14ac:dyDescent="0.2">
      <c r="A31" s="63"/>
      <c r="B31" s="62" t="str">
        <f t="shared" si="3"/>
        <v xml:space="preserve"> </v>
      </c>
    </row>
    <row r="32" spans="1:8" x14ac:dyDescent="0.2">
      <c r="A32" s="63"/>
      <c r="B32" s="62" t="str">
        <f t="shared" si="3"/>
        <v xml:space="preserve"> </v>
      </c>
    </row>
    <row r="33" spans="1:2" x14ac:dyDescent="0.2">
      <c r="A33" s="63"/>
      <c r="B33" s="62" t="str">
        <f t="shared" si="3"/>
        <v xml:space="preserve"> </v>
      </c>
    </row>
    <row r="34" spans="1:2" ht="13.5" thickBot="1" x14ac:dyDescent="0.25">
      <c r="A34" s="64"/>
      <c r="B34" s="65" t="str">
        <f t="shared" si="3"/>
        <v xml:space="preserve"> </v>
      </c>
    </row>
    <row r="35" spans="1:2" ht="13.5" thickBot="1" x14ac:dyDescent="0.25">
      <c r="A35" s="66" t="s">
        <v>403</v>
      </c>
      <c r="B35" s="67">
        <f>SUM(B23:B34)</f>
        <v>0</v>
      </c>
    </row>
  </sheetData>
  <sheetProtection password="C7A5" sheet="1"/>
  <protectedRanges>
    <protectedRange sqref="G6:G18" name="Range2"/>
    <protectedRange sqref="A6:F18" name="Range1"/>
  </protectedRanges>
  <mergeCells count="1">
    <mergeCell ref="A21:B21"/>
  </mergeCells>
  <phoneticPr fontId="1" type="noConversion"/>
  <pageMargins left="0.75" right="0.75" top="1" bottom="1" header="0.5" footer="0.5"/>
  <pageSetup scale="82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"/>
  <sheetViews>
    <sheetView topLeftCell="A13" workbookViewId="0"/>
  </sheetViews>
  <sheetFormatPr defaultRowHeight="10.5" x14ac:dyDescent="0.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I21"/>
  <sheetViews>
    <sheetView tabSelected="1" zoomScaleNormal="100" workbookViewId="0">
      <selection activeCell="B9" sqref="B9"/>
    </sheetView>
  </sheetViews>
  <sheetFormatPr defaultColWidth="10.6640625" defaultRowHeight="12.75" x14ac:dyDescent="0.2"/>
  <cols>
    <col min="1" max="1" width="14.83203125" style="26" customWidth="1"/>
    <col min="2" max="2" width="18.33203125" style="11" customWidth="1"/>
    <col min="3" max="3" width="17.1640625" style="11" customWidth="1"/>
    <col min="4" max="7" width="14.83203125" style="11" customWidth="1"/>
    <col min="8" max="8" width="14.83203125" style="11" hidden="1" customWidth="1"/>
    <col min="9" max="9" width="85.1640625" style="11" customWidth="1"/>
    <col min="10" max="16384" width="10.6640625" style="11"/>
  </cols>
  <sheetData>
    <row r="1" spans="1:9" ht="15.75" x14ac:dyDescent="0.25">
      <c r="A1" s="1073" t="s">
        <v>281</v>
      </c>
      <c r="B1" s="1073"/>
      <c r="C1" s="1073"/>
      <c r="D1" s="1073"/>
      <c r="E1" s="1073"/>
      <c r="F1" s="1073"/>
      <c r="G1" s="1073"/>
      <c r="H1" s="1073"/>
      <c r="I1" s="1073"/>
    </row>
    <row r="2" spans="1:9" ht="15.75" x14ac:dyDescent="0.25">
      <c r="A2" s="1073" t="s">
        <v>272</v>
      </c>
      <c r="B2" s="1073"/>
      <c r="C2" s="1073"/>
      <c r="D2" s="1073"/>
      <c r="E2" s="1073"/>
      <c r="F2" s="1073"/>
      <c r="G2" s="1073"/>
      <c r="H2" s="1073"/>
      <c r="I2" s="1073"/>
    </row>
    <row r="3" spans="1:9" x14ac:dyDescent="0.2">
      <c r="A3" s="12"/>
      <c r="B3" s="13"/>
      <c r="C3" s="13"/>
      <c r="D3" s="13"/>
      <c r="E3" s="13"/>
      <c r="F3" s="13"/>
      <c r="G3" s="13"/>
      <c r="H3" s="13"/>
      <c r="I3" s="13"/>
    </row>
    <row r="4" spans="1:9" x14ac:dyDescent="0.2">
      <c r="A4" s="12"/>
      <c r="B4" s="13"/>
      <c r="C4" s="13"/>
      <c r="D4" s="13"/>
      <c r="E4" s="13"/>
      <c r="F4" s="13"/>
      <c r="G4" s="13"/>
      <c r="H4" s="13"/>
      <c r="I4" s="13"/>
    </row>
    <row r="5" spans="1:9" ht="15.75" x14ac:dyDescent="0.25">
      <c r="A5" s="10" t="s">
        <v>136</v>
      </c>
      <c r="B5" s="14">
        <f>Monday!B2</f>
        <v>43164</v>
      </c>
      <c r="C5" s="15" t="s">
        <v>273</v>
      </c>
      <c r="D5" s="16">
        <f>Sunday!B2</f>
        <v>43170</v>
      </c>
      <c r="E5" s="13"/>
      <c r="F5" s="13"/>
      <c r="G5" s="13"/>
      <c r="H5" s="13"/>
      <c r="I5" s="13"/>
    </row>
    <row r="6" spans="1:9" x14ac:dyDescent="0.2">
      <c r="A6" s="12"/>
      <c r="B6" s="13"/>
      <c r="C6" s="13"/>
      <c r="D6" s="13"/>
      <c r="E6" s="13"/>
      <c r="F6" s="13"/>
      <c r="G6" s="13"/>
      <c r="H6" s="13"/>
      <c r="I6" s="13"/>
    </row>
    <row r="7" spans="1:9" x14ac:dyDescent="0.2">
      <c r="A7" s="12"/>
      <c r="B7" s="13"/>
      <c r="C7" s="13"/>
      <c r="D7" s="13"/>
      <c r="E7" s="13"/>
      <c r="F7" s="13"/>
      <c r="G7" s="12" t="s">
        <v>274</v>
      </c>
      <c r="H7" s="13"/>
      <c r="I7" s="13"/>
    </row>
    <row r="8" spans="1:9" s="17" customFormat="1" ht="15" customHeight="1" x14ac:dyDescent="0.2">
      <c r="A8" s="15"/>
      <c r="B8" s="15" t="s">
        <v>8</v>
      </c>
      <c r="C8" s="15" t="s">
        <v>275</v>
      </c>
      <c r="D8" s="15" t="s">
        <v>276</v>
      </c>
      <c r="E8" s="15" t="s">
        <v>277</v>
      </c>
      <c r="F8" s="15" t="s">
        <v>278</v>
      </c>
      <c r="G8" s="15" t="s">
        <v>279</v>
      </c>
      <c r="H8" s="15" t="s">
        <v>278</v>
      </c>
      <c r="I8" s="15" t="s">
        <v>280</v>
      </c>
    </row>
    <row r="9" spans="1:9" ht="47.25" customHeight="1" x14ac:dyDescent="0.2">
      <c r="A9" s="18" t="s">
        <v>58</v>
      </c>
      <c r="B9" s="57">
        <f>Monday!Q168</f>
        <v>700.99999999999989</v>
      </c>
      <c r="C9" s="57">
        <f>SUM(Monday!Q169:Q170)+Monday!Q171</f>
        <v>0</v>
      </c>
      <c r="D9" s="57">
        <f>Monday!Q172</f>
        <v>701</v>
      </c>
      <c r="E9" s="57">
        <f>Monday!Q165</f>
        <v>0</v>
      </c>
      <c r="F9" s="57">
        <f>Monday!Q176</f>
        <v>0</v>
      </c>
      <c r="G9" s="57">
        <f>Monday!Q173</f>
        <v>0</v>
      </c>
      <c r="H9" s="19" t="str">
        <f t="shared" ref="H9:H15" si="0">IF(D9+C9-B9&lt;0,D9+C9-B9," ")</f>
        <v xml:space="preserve"> </v>
      </c>
      <c r="I9" s="38"/>
    </row>
    <row r="10" spans="1:9" ht="47.25" customHeight="1" x14ac:dyDescent="0.2">
      <c r="A10" s="18" t="s">
        <v>16</v>
      </c>
      <c r="B10" s="57">
        <f>Tuesday!Q168</f>
        <v>770.99999999999989</v>
      </c>
      <c r="C10" s="57">
        <f>SUM(Tuesday!Q169:Q170)+Tuesday!Q171</f>
        <v>0</v>
      </c>
      <c r="D10" s="57">
        <f>Tuesday!Q172</f>
        <v>771</v>
      </c>
      <c r="E10" s="57">
        <f>Tuesday!Q165</f>
        <v>0</v>
      </c>
      <c r="F10" s="57">
        <f>Tuesday!Q176</f>
        <v>0</v>
      </c>
      <c r="G10" s="57">
        <f>Tuesday!Q173</f>
        <v>0</v>
      </c>
      <c r="H10" s="19" t="str">
        <f t="shared" si="0"/>
        <v xml:space="preserve"> </v>
      </c>
      <c r="I10" s="39"/>
    </row>
    <row r="11" spans="1:9" ht="47.25" customHeight="1" x14ac:dyDescent="0.2">
      <c r="A11" s="18" t="s">
        <v>63</v>
      </c>
      <c r="B11" s="57">
        <f>Wednesday!Q168</f>
        <v>554</v>
      </c>
      <c r="C11" s="57">
        <f>SUM(Wednesday!Q169:Q170)+Wednesday!Q171</f>
        <v>0</v>
      </c>
      <c r="D11" s="57">
        <f>Wednesday!Q172</f>
        <v>554</v>
      </c>
      <c r="E11" s="57">
        <f>Wednesday!Q165</f>
        <v>0</v>
      </c>
      <c r="F11" s="57">
        <f>Wednesday!Q176</f>
        <v>0</v>
      </c>
      <c r="G11" s="57">
        <f>Wednesday!Q173</f>
        <v>0</v>
      </c>
      <c r="H11" s="19" t="str">
        <f t="shared" si="0"/>
        <v xml:space="preserve"> </v>
      </c>
      <c r="I11" s="39"/>
    </row>
    <row r="12" spans="1:9" ht="47.25" customHeight="1" x14ac:dyDescent="0.2">
      <c r="A12" s="18" t="s">
        <v>19</v>
      </c>
      <c r="B12" s="57">
        <f>Thursday!Q168</f>
        <v>293</v>
      </c>
      <c r="C12" s="57">
        <f>SUM(Thursday!Q169:Q170)+Thursday!Q171</f>
        <v>0</v>
      </c>
      <c r="D12" s="57">
        <f>Thursday!Q172</f>
        <v>293</v>
      </c>
      <c r="E12" s="57">
        <f>Thursday!Q165</f>
        <v>0</v>
      </c>
      <c r="F12" s="57">
        <f>Thursday!Q176</f>
        <v>0</v>
      </c>
      <c r="G12" s="57">
        <f>Thursday!Q173</f>
        <v>0</v>
      </c>
      <c r="H12" s="19" t="str">
        <f t="shared" si="0"/>
        <v xml:space="preserve"> </v>
      </c>
      <c r="I12" s="39"/>
    </row>
    <row r="13" spans="1:9" ht="47.25" customHeight="1" x14ac:dyDescent="0.2">
      <c r="A13" s="18" t="s">
        <v>60</v>
      </c>
      <c r="B13" s="57">
        <f>Friday!Q168+'Festival Friday'!Q166</f>
        <v>731</v>
      </c>
      <c r="C13" s="57">
        <f>SUM(Friday!Q169:Q170)+Friday!Q171+SUM('Festival Friday'!Q167:Q168)+'Festival Friday'!Q169</f>
        <v>0</v>
      </c>
      <c r="D13" s="57">
        <f>Friday!Q172+'Festival Friday'!Q170</f>
        <v>731</v>
      </c>
      <c r="E13" s="57">
        <f>Friday!Q165+'Festival Friday'!Q163</f>
        <v>0</v>
      </c>
      <c r="F13" s="57">
        <f>Friday!Q176+'Festival Friday'!Q174</f>
        <v>0</v>
      </c>
      <c r="G13" s="57">
        <f>Friday!Q173+'Festival Friday'!Q171</f>
        <v>0</v>
      </c>
      <c r="H13" s="19" t="str">
        <f t="shared" si="0"/>
        <v xml:space="preserve"> </v>
      </c>
      <c r="I13" s="38"/>
    </row>
    <row r="14" spans="1:9" ht="47.25" customHeight="1" x14ac:dyDescent="0.2">
      <c r="A14" s="18" t="s">
        <v>17</v>
      </c>
      <c r="B14" s="57">
        <f>Saturday!Q168+'Festival Saturday'!Q166</f>
        <v>1283</v>
      </c>
      <c r="C14" s="57">
        <f>SUM(Saturday!Q169:Q170)+Saturday!Q171+SUM('Festival Saturday'!Q167:Q168)+'Festival Saturday'!Q169</f>
        <v>0</v>
      </c>
      <c r="D14" s="57">
        <f>Saturday!Q172+'Festival Saturday'!Q170</f>
        <v>1283</v>
      </c>
      <c r="E14" s="57">
        <f>Saturday!Q165+'Festival Saturday'!Q163</f>
        <v>0</v>
      </c>
      <c r="F14" s="57">
        <f>Saturday!Q176+'Festival Saturday'!Q174</f>
        <v>0</v>
      </c>
      <c r="G14" s="57">
        <f>Saturday!Q173+'Festival Saturday'!Q171</f>
        <v>0</v>
      </c>
      <c r="H14" s="19" t="str">
        <f t="shared" si="0"/>
        <v xml:space="preserve"> </v>
      </c>
      <c r="I14" s="39"/>
    </row>
    <row r="15" spans="1:9" ht="47.25" customHeight="1" thickBot="1" x14ac:dyDescent="0.25">
      <c r="A15" s="18" t="s">
        <v>18</v>
      </c>
      <c r="B15" s="58">
        <f>Sunday!Q168+'Festival Sunday'!Q166</f>
        <v>1156</v>
      </c>
      <c r="C15" s="57">
        <f>SUM(Sunday!Q169:Q170)+Sunday!Q171+SUM('Festival Sunday'!Q167:Q168)+'Festival Sunday'!Q169</f>
        <v>0</v>
      </c>
      <c r="D15" s="57">
        <f>Sunday!Q172+'Festival Sunday'!Q170</f>
        <v>1156</v>
      </c>
      <c r="E15" s="57">
        <f>Sunday!Q165+'Festival Sunday'!Q163</f>
        <v>0</v>
      </c>
      <c r="F15" s="57">
        <f>Sunday!Q176+'Festival Sunday'!Q174</f>
        <v>0</v>
      </c>
      <c r="G15" s="57">
        <f>Sunday!Q173+'Festival Sunday'!Q171</f>
        <v>0</v>
      </c>
      <c r="H15" s="19" t="str">
        <f t="shared" si="0"/>
        <v xml:space="preserve"> </v>
      </c>
      <c r="I15" s="39"/>
    </row>
    <row r="16" spans="1:9" ht="13.5" thickBot="1" x14ac:dyDescent="0.25">
      <c r="A16" s="20" t="s">
        <v>264</v>
      </c>
      <c r="B16" s="21">
        <f t="shared" ref="B16:H16" si="1">SUM(B9:B15)</f>
        <v>5489</v>
      </c>
      <c r="C16" s="22">
        <f>SUM(C9:C15)</f>
        <v>0</v>
      </c>
      <c r="D16" s="22">
        <f>SUM(D9:D15)</f>
        <v>5489</v>
      </c>
      <c r="E16" s="22">
        <f t="shared" si="1"/>
        <v>0</v>
      </c>
      <c r="F16" s="22">
        <f t="shared" si="1"/>
        <v>0</v>
      </c>
      <c r="G16" s="23">
        <f t="shared" si="1"/>
        <v>0</v>
      </c>
      <c r="H16" s="24">
        <f t="shared" si="1"/>
        <v>0</v>
      </c>
      <c r="I16" s="13"/>
    </row>
    <row r="17" spans="1:4" x14ac:dyDescent="0.2">
      <c r="B17" s="25"/>
      <c r="C17" s="25"/>
    </row>
    <row r="19" spans="1:4" x14ac:dyDescent="0.2">
      <c r="A19" s="1015">
        <f>SUMMARY!Q1</f>
        <v>41250</v>
      </c>
    </row>
    <row r="20" spans="1:4" x14ac:dyDescent="0.2">
      <c r="A20" s="978"/>
      <c r="B20" s="979">
        <f>B16</f>
        <v>5489</v>
      </c>
      <c r="C20" s="980">
        <f>C16+D16+E16+F16+G16</f>
        <v>5489</v>
      </c>
    </row>
    <row r="21" spans="1:4" x14ac:dyDescent="0.2">
      <c r="C21" s="25">
        <f>B20-C20</f>
        <v>0</v>
      </c>
      <c r="D21" s="11" t="s">
        <v>407</v>
      </c>
    </row>
  </sheetData>
  <sheetProtection selectLockedCells="1"/>
  <mergeCells count="2">
    <mergeCell ref="A1:I1"/>
    <mergeCell ref="A2:I2"/>
  </mergeCells>
  <phoneticPr fontId="0" type="noConversion"/>
  <pageMargins left="0.2" right="0.2" top="0.36" bottom="1" header="0.17" footer="0.5"/>
  <pageSetup scale="88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A1:V305"/>
  <sheetViews>
    <sheetView topLeftCell="A123" zoomScale="75" zoomScaleNormal="75" workbookViewId="0">
      <selection activeCell="Q29" sqref="Q29"/>
    </sheetView>
  </sheetViews>
  <sheetFormatPr defaultColWidth="9.83203125" defaultRowHeight="11.25" x14ac:dyDescent="0.2"/>
  <cols>
    <col min="1" max="1" width="9.6640625" style="97" customWidth="1"/>
    <col min="2" max="2" width="43.5" style="97" customWidth="1"/>
    <col min="3" max="3" width="1.83203125" style="97" customWidth="1"/>
    <col min="4" max="4" width="10.6640625" style="808" bestFit="1" customWidth="1"/>
    <col min="5" max="5" width="12.33203125" style="97" customWidth="1"/>
    <col min="6" max="6" width="13.6640625" style="97" customWidth="1"/>
    <col min="7" max="7" width="14" style="931" customWidth="1"/>
    <col min="8" max="8" width="18.33203125" style="802" customWidth="1"/>
    <col min="9" max="10" width="12.6640625" style="802" customWidth="1"/>
    <col min="11" max="11" width="17.33203125" style="802" customWidth="1"/>
    <col min="12" max="12" width="18.83203125" style="932" customWidth="1"/>
    <col min="13" max="13" width="20" style="933" bestFit="1" customWidth="1"/>
    <col min="14" max="16" width="17.33203125" style="933" customWidth="1"/>
    <col min="17" max="17" width="19.33203125" style="934" bestFit="1" customWidth="1"/>
    <col min="18" max="18" width="13.83203125" style="934" customWidth="1"/>
    <col min="19" max="19" width="18.1640625" style="808" customWidth="1"/>
    <col min="20" max="20" width="18.1640625" style="97" customWidth="1"/>
    <col min="21" max="21" width="15" style="97" customWidth="1"/>
    <col min="22" max="22" width="14.1640625" style="97" customWidth="1"/>
    <col min="23" max="16384" width="9.83203125" style="97"/>
  </cols>
  <sheetData>
    <row r="1" spans="1:21" ht="18" customHeight="1" x14ac:dyDescent="0.25">
      <c r="A1" s="686" t="s">
        <v>0</v>
      </c>
      <c r="B1" s="687">
        <f>Monday!B2</f>
        <v>43164</v>
      </c>
      <c r="C1" s="688"/>
      <c r="D1" s="982"/>
      <c r="E1" s="689"/>
      <c r="F1" s="690" t="s">
        <v>56</v>
      </c>
      <c r="G1" s="689"/>
      <c r="H1" s="691"/>
      <c r="I1" s="691"/>
      <c r="J1" s="691"/>
      <c r="K1" s="691"/>
      <c r="L1" s="692"/>
      <c r="M1" s="693"/>
      <c r="N1" s="694"/>
      <c r="O1" s="695"/>
      <c r="P1" s="695"/>
      <c r="Q1" s="1014">
        <v>41250</v>
      </c>
      <c r="R1" s="696"/>
      <c r="S1" s="697"/>
    </row>
    <row r="2" spans="1:21" ht="18" customHeight="1" x14ac:dyDescent="0.25">
      <c r="A2" s="686" t="s">
        <v>1</v>
      </c>
      <c r="B2" s="687">
        <f>B1+6</f>
        <v>43170</v>
      </c>
      <c r="C2" s="688"/>
      <c r="D2" s="982"/>
      <c r="E2" s="689"/>
      <c r="F2" s="698" t="s">
        <v>304</v>
      </c>
      <c r="G2" s="689"/>
      <c r="H2" s="691"/>
      <c r="I2" s="691"/>
      <c r="J2" s="699"/>
      <c r="K2" s="691"/>
      <c r="L2" s="700" t="s">
        <v>68</v>
      </c>
      <c r="M2" s="1074"/>
      <c r="N2" s="1075"/>
      <c r="O2" s="1075"/>
      <c r="P2" s="701"/>
      <c r="Q2" s="702"/>
      <c r="R2" s="702"/>
      <c r="S2" s="703"/>
      <c r="U2" s="704" t="s">
        <v>404</v>
      </c>
    </row>
    <row r="3" spans="1:21" ht="12" x14ac:dyDescent="0.2">
      <c r="A3" s="88"/>
      <c r="B3" s="89"/>
      <c r="C3" s="89"/>
      <c r="D3" s="983"/>
      <c r="E3" s="91" t="s">
        <v>21</v>
      </c>
      <c r="F3" s="92" t="s">
        <v>21</v>
      </c>
      <c r="G3" s="91" t="s">
        <v>21</v>
      </c>
      <c r="H3" s="92" t="s">
        <v>21</v>
      </c>
      <c r="I3" s="705" t="s">
        <v>21</v>
      </c>
      <c r="J3" s="102"/>
      <c r="K3" s="91" t="s">
        <v>21</v>
      </c>
      <c r="L3" s="92" t="s">
        <v>21</v>
      </c>
      <c r="M3" s="91" t="s">
        <v>21</v>
      </c>
      <c r="N3" s="92" t="s">
        <v>21</v>
      </c>
      <c r="O3" s="706" t="s">
        <v>21</v>
      </c>
      <c r="P3" s="706"/>
      <c r="Q3" s="707"/>
      <c r="R3" s="96"/>
      <c r="S3" s="96"/>
    </row>
    <row r="4" spans="1:21" ht="12" x14ac:dyDescent="0.2">
      <c r="A4" s="98"/>
      <c r="B4" s="99" t="s">
        <v>25</v>
      </c>
      <c r="C4" s="100"/>
      <c r="D4" s="984"/>
      <c r="E4" s="77">
        <v>1</v>
      </c>
      <c r="F4" s="102">
        <v>2</v>
      </c>
      <c r="G4" s="77">
        <v>3</v>
      </c>
      <c r="H4" s="102">
        <v>4</v>
      </c>
      <c r="I4" s="102">
        <v>5</v>
      </c>
      <c r="J4" s="102"/>
      <c r="K4" s="77">
        <v>1</v>
      </c>
      <c r="L4" s="102">
        <v>2</v>
      </c>
      <c r="M4" s="77">
        <v>3</v>
      </c>
      <c r="N4" s="102">
        <v>4</v>
      </c>
      <c r="O4" s="102">
        <v>5</v>
      </c>
      <c r="P4" s="102"/>
      <c r="Q4" s="105" t="s">
        <v>2</v>
      </c>
      <c r="R4" s="96"/>
      <c r="S4" s="96"/>
    </row>
    <row r="5" spans="1:21" ht="12" x14ac:dyDescent="0.2">
      <c r="A5" s="98"/>
      <c r="B5" s="99" t="s">
        <v>3</v>
      </c>
      <c r="C5" s="100"/>
      <c r="D5" s="984"/>
      <c r="E5" s="77" t="s">
        <v>4</v>
      </c>
      <c r="F5" s="102" t="s">
        <v>4</v>
      </c>
      <c r="G5" s="77" t="s">
        <v>4</v>
      </c>
      <c r="H5" s="102" t="s">
        <v>4</v>
      </c>
      <c r="I5" s="102" t="s">
        <v>4</v>
      </c>
      <c r="J5" s="102"/>
      <c r="K5" s="108" t="s">
        <v>5</v>
      </c>
      <c r="L5" s="708" t="s">
        <v>5</v>
      </c>
      <c r="M5" s="108" t="s">
        <v>5</v>
      </c>
      <c r="N5" s="708" t="s">
        <v>5</v>
      </c>
      <c r="O5" s="709" t="s">
        <v>5</v>
      </c>
      <c r="P5" s="709"/>
      <c r="Q5" s="105" t="s">
        <v>6</v>
      </c>
      <c r="R5" s="96"/>
      <c r="S5" s="96" t="s">
        <v>127</v>
      </c>
    </row>
    <row r="6" spans="1:21" ht="18" customHeight="1" x14ac:dyDescent="0.25">
      <c r="A6" s="111"/>
      <c r="B6" s="710" t="s">
        <v>282</v>
      </c>
      <c r="C6" s="113"/>
      <c r="D6" s="985"/>
      <c r="E6" s="711">
        <f>SUM(Monday:Sunday!E6)</f>
        <v>0</v>
      </c>
      <c r="F6" s="711">
        <f>SUM(Monday:Sunday!F6)</f>
        <v>0</v>
      </c>
      <c r="G6" s="711">
        <f>SUM(Monday:Sunday!G6)</f>
        <v>0</v>
      </c>
      <c r="H6" s="711">
        <f>SUM(Monday:Sunday!H6)</f>
        <v>0</v>
      </c>
      <c r="I6" s="711">
        <f>SUM(Monday:Sunday!I6)</f>
        <v>0</v>
      </c>
      <c r="J6" s="711"/>
      <c r="K6" s="712">
        <f>SUM(Monday:Sunday!K6)</f>
        <v>0</v>
      </c>
      <c r="L6" s="712">
        <f>SUM(Monday:Sunday!L6)</f>
        <v>0</v>
      </c>
      <c r="M6" s="712">
        <f>SUM(Monday:Sunday!M6)</f>
        <v>0</v>
      </c>
      <c r="N6" s="712">
        <f>SUM(Monday:Sunday!N6)</f>
        <v>0</v>
      </c>
      <c r="O6" s="712">
        <f>SUM(Monday:Sunday!O6)</f>
        <v>0</v>
      </c>
      <c r="P6" s="712">
        <f>SUM(Monday:Sunday!P6)</f>
        <v>0</v>
      </c>
      <c r="Q6" s="713">
        <f t="shared" ref="Q6:Q12" si="0">SUM(K6:P6)</f>
        <v>0</v>
      </c>
      <c r="R6" s="714" t="s">
        <v>83</v>
      </c>
      <c r="S6" s="715" t="b">
        <f>Monday!B23/22/10=SUM(Q17+Q18+Q19+Q20+Q23+Q24+Q25+Q31+Q32)</f>
        <v>0</v>
      </c>
      <c r="T6" s="716">
        <f>SUM(Q17+Q18+Q19+Q20+Q32)</f>
        <v>3333.7</v>
      </c>
      <c r="U6" s="717"/>
    </row>
    <row r="7" spans="1:21" ht="18" customHeight="1" x14ac:dyDescent="0.25">
      <c r="A7" s="156">
        <v>7000</v>
      </c>
      <c r="B7" s="718" t="s">
        <v>316</v>
      </c>
      <c r="C7" s="152"/>
      <c r="D7" s="986"/>
      <c r="E7" s="711">
        <f>SUM(Monday:Sunday!E7)</f>
        <v>0</v>
      </c>
      <c r="F7" s="711">
        <f>SUM(Monday:Sunday!F7)</f>
        <v>0</v>
      </c>
      <c r="G7" s="711">
        <f>SUM(Monday:Sunday!G7)</f>
        <v>0</v>
      </c>
      <c r="H7" s="711">
        <f>SUM(Monday:Sunday!H7)</f>
        <v>0</v>
      </c>
      <c r="I7" s="711">
        <f>SUM(Monday:Sunday!I7)</f>
        <v>0</v>
      </c>
      <c r="J7" s="711"/>
      <c r="K7" s="712">
        <f>SUM(Monday:Sunday!K7)</f>
        <v>0</v>
      </c>
      <c r="L7" s="712">
        <f>SUM(Monday:Sunday!L7)</f>
        <v>0</v>
      </c>
      <c r="M7" s="712">
        <f>SUM(Monday:Sunday!M7)</f>
        <v>0</v>
      </c>
      <c r="N7" s="712">
        <f>SUM(Monday:Sunday!N7)</f>
        <v>0</v>
      </c>
      <c r="O7" s="712">
        <f>SUM(Monday:Sunday!O7)</f>
        <v>0</v>
      </c>
      <c r="P7" s="712">
        <f>SUM(Monday:Sunday!P7)</f>
        <v>0</v>
      </c>
      <c r="Q7" s="713">
        <f t="shared" si="0"/>
        <v>0</v>
      </c>
      <c r="R7" s="96"/>
      <c r="S7" s="719"/>
      <c r="T7" s="716">
        <f>S7-Q7</f>
        <v>0</v>
      </c>
      <c r="U7" s="717"/>
    </row>
    <row r="8" spans="1:21" ht="18" customHeight="1" x14ac:dyDescent="0.25">
      <c r="A8" s="156">
        <v>7100</v>
      </c>
      <c r="B8" s="718" t="s">
        <v>239</v>
      </c>
      <c r="C8" s="152"/>
      <c r="D8" s="986"/>
      <c r="E8" s="711">
        <f>SUM(Monday:Sunday!E8)</f>
        <v>0</v>
      </c>
      <c r="F8" s="711">
        <f>SUM(Monday:Sunday!F8)</f>
        <v>0</v>
      </c>
      <c r="G8" s="711">
        <f>SUM(Monday:Sunday!G8)</f>
        <v>0</v>
      </c>
      <c r="H8" s="711">
        <f>SUM(Monday:Sunday!H8)</f>
        <v>0</v>
      </c>
      <c r="I8" s="711">
        <f>SUM(Monday:Sunday!I8)</f>
        <v>0</v>
      </c>
      <c r="J8" s="711"/>
      <c r="K8" s="712">
        <f>SUM(Monday:Sunday!K8)</f>
        <v>0</v>
      </c>
      <c r="L8" s="712">
        <f>SUM(Monday:Sunday!L8)</f>
        <v>0</v>
      </c>
      <c r="M8" s="712">
        <f>SUM(Monday:Sunday!M8)</f>
        <v>0</v>
      </c>
      <c r="N8" s="712">
        <f>SUM(Monday:Sunday!N8)</f>
        <v>0</v>
      </c>
      <c r="O8" s="712">
        <f>SUM(Monday:Sunday!O8)</f>
        <v>0</v>
      </c>
      <c r="P8" s="712">
        <f>SUM(Monday:Sunday!P8)</f>
        <v>0</v>
      </c>
      <c r="Q8" s="713">
        <f t="shared" si="0"/>
        <v>0</v>
      </c>
      <c r="R8" s="96"/>
      <c r="S8" s="719"/>
      <c r="T8" s="716"/>
      <c r="U8" s="717"/>
    </row>
    <row r="9" spans="1:21" ht="16.5" hidden="1" customHeight="1" x14ac:dyDescent="0.25">
      <c r="A9" s="156">
        <v>7100</v>
      </c>
      <c r="B9" s="718" t="s">
        <v>235</v>
      </c>
      <c r="C9" s="152"/>
      <c r="D9" s="986"/>
      <c r="E9" s="720">
        <f>SUM(Monday:Sunday!E9)</f>
        <v>0</v>
      </c>
      <c r="F9" s="721">
        <f>SUM(Monday:Sunday!F9)</f>
        <v>0</v>
      </c>
      <c r="G9" s="711">
        <f>SUM(Monday:Sunday!G9)</f>
        <v>0</v>
      </c>
      <c r="H9" s="722">
        <f>SUM(Monday:Sunday!H9)</f>
        <v>0</v>
      </c>
      <c r="I9" s="723">
        <f>SUM(Monday:Sunday!I9)</f>
        <v>0</v>
      </c>
      <c r="J9" s="724"/>
      <c r="K9" s="725">
        <f>SUM(Monday:Sunday!K9)</f>
        <v>0</v>
      </c>
      <c r="L9" s="726">
        <f>SUM(Monday:Sunday!L9)</f>
        <v>0</v>
      </c>
      <c r="M9" s="712">
        <f>SUM(Monday:Sunday!M9)</f>
        <v>0</v>
      </c>
      <c r="N9" s="727">
        <f>SUM(Monday:Sunday!N9)</f>
        <v>0</v>
      </c>
      <c r="O9" s="728">
        <f>SUM(Monday:Sunday!O9)</f>
        <v>0</v>
      </c>
      <c r="P9" s="729">
        <f>SUM(Monday:Sunday!P9)</f>
        <v>0</v>
      </c>
      <c r="Q9" s="713">
        <f t="shared" si="0"/>
        <v>0</v>
      </c>
      <c r="R9" s="96"/>
      <c r="S9" s="719"/>
      <c r="T9" s="716"/>
      <c r="U9" s="717"/>
    </row>
    <row r="10" spans="1:21" ht="18" hidden="1" customHeight="1" x14ac:dyDescent="0.25">
      <c r="A10" s="156">
        <v>7100</v>
      </c>
      <c r="B10" s="718" t="s">
        <v>236</v>
      </c>
      <c r="C10" s="152"/>
      <c r="D10" s="986"/>
      <c r="E10" s="720">
        <f>SUM(Monday:Sunday!E10)</f>
        <v>0</v>
      </c>
      <c r="F10" s="721">
        <f>SUM(Monday:Sunday!F10)</f>
        <v>0</v>
      </c>
      <c r="G10" s="711">
        <f>SUM(Monday:Sunday!G10)</f>
        <v>0</v>
      </c>
      <c r="H10" s="722">
        <f>SUM(Monday:Sunday!H10)</f>
        <v>0</v>
      </c>
      <c r="I10" s="723">
        <f>SUM(Monday:Sunday!I10)</f>
        <v>0</v>
      </c>
      <c r="J10" s="724"/>
      <c r="K10" s="725">
        <f>SUM(Monday:Sunday!K10)</f>
        <v>0</v>
      </c>
      <c r="L10" s="726">
        <f>SUM(Monday:Sunday!L10)</f>
        <v>0</v>
      </c>
      <c r="M10" s="712">
        <f>SUM(Monday:Sunday!M10)</f>
        <v>0</v>
      </c>
      <c r="N10" s="727">
        <f>SUM(Monday:Sunday!N10)</f>
        <v>0</v>
      </c>
      <c r="O10" s="728">
        <f>SUM(Monday:Sunday!O10)</f>
        <v>0</v>
      </c>
      <c r="P10" s="729">
        <f>SUM(Monday:Sunday!P10)</f>
        <v>0</v>
      </c>
      <c r="Q10" s="713">
        <f t="shared" si="0"/>
        <v>0</v>
      </c>
      <c r="R10" s="96"/>
      <c r="S10" s="719"/>
      <c r="T10" s="716"/>
      <c r="U10" s="717"/>
    </row>
    <row r="11" spans="1:21" ht="18" hidden="1" customHeight="1" x14ac:dyDescent="0.25">
      <c r="A11" s="156">
        <v>7200</v>
      </c>
      <c r="B11" s="718" t="s">
        <v>237</v>
      </c>
      <c r="C11" s="152"/>
      <c r="D11" s="986"/>
      <c r="E11" s="720">
        <f>SUM(Monday:Sunday!E11)</f>
        <v>0</v>
      </c>
      <c r="F11" s="721">
        <f>SUM(Monday:Sunday!F11)</f>
        <v>0</v>
      </c>
      <c r="G11" s="711">
        <f>SUM(Monday:Sunday!G11)</f>
        <v>0</v>
      </c>
      <c r="H11" s="722">
        <f>SUM(Monday:Sunday!H11)</f>
        <v>0</v>
      </c>
      <c r="I11" s="723">
        <f>SUM(Monday:Sunday!I11)</f>
        <v>0</v>
      </c>
      <c r="J11" s="724"/>
      <c r="K11" s="725">
        <f>SUM(Monday:Sunday!K11)</f>
        <v>0</v>
      </c>
      <c r="L11" s="726">
        <f>SUM(Monday:Sunday!L11)</f>
        <v>0</v>
      </c>
      <c r="M11" s="712">
        <f>SUM(Monday:Sunday!M11)</f>
        <v>0</v>
      </c>
      <c r="N11" s="727">
        <f>SUM(Monday:Sunday!N11)</f>
        <v>0</v>
      </c>
      <c r="O11" s="728">
        <f>SUM(Monday:Sunday!O11)</f>
        <v>0</v>
      </c>
      <c r="P11" s="729">
        <f>SUM(Monday:Sunday!P11)</f>
        <v>0</v>
      </c>
      <c r="Q11" s="713">
        <f t="shared" si="0"/>
        <v>0</v>
      </c>
      <c r="R11" s="96"/>
      <c r="S11" s="719"/>
      <c r="T11" s="716"/>
      <c r="U11" s="717"/>
    </row>
    <row r="12" spans="1:21" ht="18" hidden="1" customHeight="1" x14ac:dyDescent="0.25">
      <c r="A12" s="156">
        <v>7300</v>
      </c>
      <c r="B12" s="718" t="s">
        <v>238</v>
      </c>
      <c r="C12" s="152"/>
      <c r="D12" s="986"/>
      <c r="E12" s="720">
        <f>SUM(Monday:Sunday!E12)</f>
        <v>0</v>
      </c>
      <c r="F12" s="721">
        <f>SUM(Monday:Sunday!F12)</f>
        <v>0</v>
      </c>
      <c r="G12" s="711">
        <f>SUM(Monday:Sunday!G12)</f>
        <v>0</v>
      </c>
      <c r="H12" s="722">
        <f>SUM(Monday:Sunday!H12)</f>
        <v>0</v>
      </c>
      <c r="I12" s="723">
        <f>SUM(Monday:Sunday!I12)</f>
        <v>0</v>
      </c>
      <c r="J12" s="724"/>
      <c r="K12" s="725">
        <f>SUM(Monday:Sunday!K12)</f>
        <v>0</v>
      </c>
      <c r="L12" s="726">
        <f>SUM(Monday:Sunday!L12)</f>
        <v>0</v>
      </c>
      <c r="M12" s="712">
        <f>SUM(Monday:Sunday!M12)</f>
        <v>0</v>
      </c>
      <c r="N12" s="727">
        <f>SUM(Monday:Sunday!N12)</f>
        <v>0</v>
      </c>
      <c r="O12" s="728">
        <f>SUM(Monday:Sunday!O12)</f>
        <v>0</v>
      </c>
      <c r="P12" s="729">
        <f>SUM(Monday:Sunday!P12)</f>
        <v>0</v>
      </c>
      <c r="Q12" s="713">
        <f t="shared" si="0"/>
        <v>0</v>
      </c>
      <c r="R12" s="96"/>
      <c r="S12" s="719"/>
      <c r="T12" s="716"/>
      <c r="U12" s="717"/>
    </row>
    <row r="13" spans="1:21" ht="18" customHeight="1" x14ac:dyDescent="0.25">
      <c r="A13" s="730"/>
      <c r="B13" s="731" t="s">
        <v>23</v>
      </c>
      <c r="C13" s="152"/>
      <c r="D13" s="987"/>
      <c r="E13" s="724"/>
      <c r="F13" s="724"/>
      <c r="G13" s="724"/>
      <c r="H13" s="724"/>
      <c r="I13" s="724"/>
      <c r="J13" s="724"/>
      <c r="K13" s="729"/>
      <c r="L13" s="729"/>
      <c r="M13" s="729"/>
      <c r="N13" s="729"/>
      <c r="O13" s="729"/>
      <c r="P13" s="729"/>
      <c r="Q13" s="732"/>
      <c r="R13" s="96"/>
      <c r="S13" s="719"/>
      <c r="T13" s="716"/>
      <c r="U13" s="717"/>
    </row>
    <row r="14" spans="1:21" ht="18" hidden="1" customHeight="1" x14ac:dyDescent="0.25">
      <c r="A14" s="111">
        <v>1001</v>
      </c>
      <c r="B14" s="733" t="s">
        <v>32</v>
      </c>
      <c r="C14" s="152"/>
      <c r="D14" s="986">
        <v>0</v>
      </c>
      <c r="E14" s="711">
        <f>SUM(Monday:Sunday!E14)</f>
        <v>0</v>
      </c>
      <c r="F14" s="711">
        <f>SUM(Monday:Sunday!F14)</f>
        <v>0</v>
      </c>
      <c r="G14" s="711">
        <f>SUM(Monday:Sunday!G14)</f>
        <v>0</v>
      </c>
      <c r="H14" s="711">
        <f>SUM(Monday:Sunday!H14)</f>
        <v>0</v>
      </c>
      <c r="I14" s="711">
        <f>SUM(Monday:Sunday!I14)</f>
        <v>0</v>
      </c>
      <c r="J14" s="711"/>
      <c r="K14" s="712">
        <f>SUM(Monday:Sunday!K14)</f>
        <v>0</v>
      </c>
      <c r="L14" s="712">
        <f>SUM(Monday:Sunday!L14)</f>
        <v>0</v>
      </c>
      <c r="M14" s="712">
        <f>SUM(Monday:Sunday!M14)</f>
        <v>0</v>
      </c>
      <c r="N14" s="712">
        <f>SUM(Monday:Sunday!N14)</f>
        <v>0</v>
      </c>
      <c r="O14" s="712">
        <f>SUM(Monday:Sunday!O14)</f>
        <v>0</v>
      </c>
      <c r="P14" s="712">
        <f>SUM(Monday:Sunday!P14)</f>
        <v>0</v>
      </c>
      <c r="Q14" s="713">
        <f>SUM(K14:P14)</f>
        <v>0</v>
      </c>
      <c r="R14" s="96"/>
      <c r="S14" s="719"/>
      <c r="T14" s="716">
        <f>S14-Q14</f>
        <v>0</v>
      </c>
      <c r="U14" s="717"/>
    </row>
    <row r="15" spans="1:21" ht="18" hidden="1" customHeight="1" x14ac:dyDescent="0.25">
      <c r="A15" s="111">
        <v>1002</v>
      </c>
      <c r="B15" s="710" t="s">
        <v>140</v>
      </c>
      <c r="C15" s="152"/>
      <c r="D15" s="986">
        <v>0</v>
      </c>
      <c r="E15" s="711">
        <f>SUM(Monday:Sunday!E15)</f>
        <v>0</v>
      </c>
      <c r="F15" s="711">
        <f>SUM(Monday:Sunday!F15)</f>
        <v>0</v>
      </c>
      <c r="G15" s="711">
        <f>SUM(Monday:Sunday!G15)</f>
        <v>0</v>
      </c>
      <c r="H15" s="711">
        <f>SUM(Monday:Sunday!H15)</f>
        <v>0</v>
      </c>
      <c r="I15" s="711">
        <f>SUM(Monday:Sunday!I15)</f>
        <v>0</v>
      </c>
      <c r="J15" s="711"/>
      <c r="K15" s="712">
        <f>SUM(Monday:Sunday!K15)</f>
        <v>0</v>
      </c>
      <c r="L15" s="712">
        <f>SUM(Monday:Sunday!L15)</f>
        <v>0</v>
      </c>
      <c r="M15" s="712">
        <f>SUM(Monday:Sunday!M15)</f>
        <v>0</v>
      </c>
      <c r="N15" s="712">
        <f>SUM(Monday:Sunday!N15)</f>
        <v>0</v>
      </c>
      <c r="O15" s="712">
        <f>SUM(Monday:Sunday!O15)</f>
        <v>0</v>
      </c>
      <c r="P15" s="712">
        <f>SUM(Monday:Sunday!P15)</f>
        <v>0</v>
      </c>
      <c r="Q15" s="713">
        <f>SUM(K15:P15)</f>
        <v>0</v>
      </c>
      <c r="R15" s="96"/>
      <c r="S15" s="719"/>
      <c r="T15" s="716">
        <f>S15-Q15</f>
        <v>0</v>
      </c>
      <c r="U15" s="717"/>
    </row>
    <row r="16" spans="1:21" ht="18" hidden="1" customHeight="1" x14ac:dyDescent="0.25">
      <c r="A16" s="155">
        <v>1003</v>
      </c>
      <c r="B16" s="710" t="s">
        <v>141</v>
      </c>
      <c r="C16" s="152"/>
      <c r="D16" s="986">
        <v>0</v>
      </c>
      <c r="E16" s="711">
        <f>SUM(Monday:Sunday!E16)</f>
        <v>0</v>
      </c>
      <c r="F16" s="711">
        <f>SUM(Monday:Sunday!F16)</f>
        <v>0</v>
      </c>
      <c r="G16" s="711">
        <f>SUM(Monday:Sunday!G16)</f>
        <v>0</v>
      </c>
      <c r="H16" s="711">
        <f>SUM(Monday:Sunday!H16)</f>
        <v>0</v>
      </c>
      <c r="I16" s="711">
        <f>SUM(Monday:Sunday!I16)</f>
        <v>0</v>
      </c>
      <c r="J16" s="711"/>
      <c r="K16" s="712">
        <f>SUM(Monday:Sunday!K16)</f>
        <v>0</v>
      </c>
      <c r="L16" s="712">
        <f>SUM(Monday:Sunday!L16)</f>
        <v>0</v>
      </c>
      <c r="M16" s="712">
        <f>SUM(Monday:Sunday!M16)</f>
        <v>0</v>
      </c>
      <c r="N16" s="712">
        <f>SUM(Monday:Sunday!N16)</f>
        <v>0</v>
      </c>
      <c r="O16" s="712">
        <f>SUM(Monday:Sunday!O16)</f>
        <v>0</v>
      </c>
      <c r="P16" s="712">
        <f>SUM(Monday:Sunday!P16)</f>
        <v>0</v>
      </c>
      <c r="Q16" s="713">
        <f>SUM(K16:P16)</f>
        <v>0</v>
      </c>
      <c r="R16" s="96"/>
      <c r="S16" s="719"/>
      <c r="T16" s="716"/>
      <c r="U16" s="717"/>
    </row>
    <row r="17" spans="1:21" ht="18" customHeight="1" x14ac:dyDescent="0.25">
      <c r="A17" s="156" t="s">
        <v>410</v>
      </c>
      <c r="B17" s="734" t="s">
        <v>33</v>
      </c>
      <c r="C17" s="152"/>
      <c r="D17" s="986">
        <v>8</v>
      </c>
      <c r="E17" s="711">
        <f>SUM(Monday:Sunday!E17)</f>
        <v>439</v>
      </c>
      <c r="F17" s="711">
        <f>SUM(Monday:Sunday!F17)</f>
        <v>0</v>
      </c>
      <c r="G17" s="711">
        <f>SUM(Monday:Sunday!G17)</f>
        <v>0</v>
      </c>
      <c r="H17" s="711">
        <f>SUM(Monday:Sunday!H17)</f>
        <v>0</v>
      </c>
      <c r="I17" s="711">
        <f>SUM(Monday:Sunday!I17)</f>
        <v>0</v>
      </c>
      <c r="J17" s="711"/>
      <c r="K17" s="712">
        <f>SUM(Monday:Sunday!K17)</f>
        <v>3512</v>
      </c>
      <c r="L17" s="712">
        <f>SUM(Monday:Sunday!L17)</f>
        <v>0</v>
      </c>
      <c r="M17" s="712">
        <f>SUM(Monday:Sunday!M17)</f>
        <v>0</v>
      </c>
      <c r="N17" s="712">
        <f>SUM(Monday:Sunday!N17)</f>
        <v>0</v>
      </c>
      <c r="O17" s="712">
        <f>SUM(Monday:Sunday!O17)</f>
        <v>0</v>
      </c>
      <c r="P17" s="712">
        <f>SUM(Monday:Sunday!P17)</f>
        <v>0</v>
      </c>
      <c r="Q17" s="1007">
        <f>SUM(K17:P17)*85%</f>
        <v>2985.2</v>
      </c>
      <c r="R17" s="96" t="s">
        <v>76</v>
      </c>
      <c r="S17" s="735">
        <f>SUM(K17:P17)</f>
        <v>3512</v>
      </c>
      <c r="T17" s="716">
        <f>S17-Q17</f>
        <v>526.80000000000018</v>
      </c>
      <c r="U17" s="717"/>
    </row>
    <row r="18" spans="1:21" ht="18" customHeight="1" x14ac:dyDescent="0.25">
      <c r="A18" s="160" t="s">
        <v>411</v>
      </c>
      <c r="B18" s="718" t="s">
        <v>34</v>
      </c>
      <c r="C18" s="161"/>
      <c r="D18" s="988">
        <v>5</v>
      </c>
      <c r="E18" s="711">
        <f>SUM(Monday:Sunday!E18)</f>
        <v>82</v>
      </c>
      <c r="F18" s="711">
        <f>SUM(Monday:Sunday!F18)</f>
        <v>0</v>
      </c>
      <c r="G18" s="711">
        <f>SUM(Monday:Sunday!G18)</f>
        <v>0</v>
      </c>
      <c r="H18" s="711">
        <f>SUM(Monday:Sunday!H18)</f>
        <v>0</v>
      </c>
      <c r="I18" s="711">
        <f>SUM(Monday:Sunday!I18)</f>
        <v>0</v>
      </c>
      <c r="J18" s="711"/>
      <c r="K18" s="712">
        <f>SUM(Monday:Sunday!K18)</f>
        <v>410</v>
      </c>
      <c r="L18" s="712">
        <f>SUM(Monday:Sunday!L18)</f>
        <v>0</v>
      </c>
      <c r="M18" s="712">
        <f>SUM(Monday:Sunday!M18)</f>
        <v>0</v>
      </c>
      <c r="N18" s="712">
        <f>SUM(Monday:Sunday!N18)</f>
        <v>0</v>
      </c>
      <c r="O18" s="712">
        <f>SUM(Monday:Sunday!O18)</f>
        <v>0</v>
      </c>
      <c r="P18" s="712">
        <f>SUM(Monday:Sunday!P18)</f>
        <v>0</v>
      </c>
      <c r="Q18" s="1007">
        <f>SUM(K18:P18)*85%</f>
        <v>348.5</v>
      </c>
      <c r="R18" s="96" t="s">
        <v>77</v>
      </c>
      <c r="S18" s="735">
        <f>SUM(K18:P18)</f>
        <v>410</v>
      </c>
      <c r="T18" s="716">
        <f>S18-Q18</f>
        <v>61.5</v>
      </c>
      <c r="U18" s="717"/>
    </row>
    <row r="19" spans="1:21" ht="18" customHeight="1" x14ac:dyDescent="0.25">
      <c r="A19" s="160" t="s">
        <v>412</v>
      </c>
      <c r="B19" s="718" t="s">
        <v>35</v>
      </c>
      <c r="C19" s="161"/>
      <c r="D19" s="1033" t="s">
        <v>283</v>
      </c>
      <c r="E19" s="711">
        <f>SUM(Monday:Sunday!E19)</f>
        <v>0</v>
      </c>
      <c r="F19" s="711">
        <f>SUM(Monday:Sunday!F19)</f>
        <v>0</v>
      </c>
      <c r="G19" s="711">
        <f>SUM(Monday:Sunday!G19)</f>
        <v>0</v>
      </c>
      <c r="H19" s="711">
        <f>SUM(Monday:Sunday!H19)</f>
        <v>0</v>
      </c>
      <c r="I19" s="711">
        <f>SUM(Monday:Sunday!I19)</f>
        <v>0</v>
      </c>
      <c r="J19" s="711"/>
      <c r="K19" s="712">
        <f>SUM(Monday:Sunday!K19)</f>
        <v>0</v>
      </c>
      <c r="L19" s="712">
        <f>SUM(Monday:Sunday!L19)</f>
        <v>0</v>
      </c>
      <c r="M19" s="712">
        <f>SUM(Monday:Sunday!M19)</f>
        <v>0</v>
      </c>
      <c r="N19" s="712">
        <f>SUM(Monday:Sunday!N19)</f>
        <v>0</v>
      </c>
      <c r="O19" s="712">
        <f>SUM(Monday:Sunday!O19)</f>
        <v>0</v>
      </c>
      <c r="P19" s="712">
        <f>SUM(Monday:Sunday!P19)</f>
        <v>0</v>
      </c>
      <c r="Q19" s="1007">
        <f>SUM(K19:P19)*85%</f>
        <v>0</v>
      </c>
      <c r="R19" s="96" t="s">
        <v>78</v>
      </c>
      <c r="S19" s="735">
        <f>SUM(K19:P19)</f>
        <v>0</v>
      </c>
      <c r="T19" s="716">
        <f>S19-Q19</f>
        <v>0</v>
      </c>
      <c r="U19" s="717"/>
    </row>
    <row r="20" spans="1:21" ht="18" customHeight="1" x14ac:dyDescent="0.25">
      <c r="A20" s="160" t="s">
        <v>413</v>
      </c>
      <c r="B20" s="718" t="s">
        <v>36</v>
      </c>
      <c r="C20" s="161"/>
      <c r="D20" s="1033" t="s">
        <v>283</v>
      </c>
      <c r="E20" s="711">
        <f>SUM(Monday:Sunday!E20)</f>
        <v>0</v>
      </c>
      <c r="F20" s="711">
        <f>SUM(Monday:Sunday!F20)</f>
        <v>0</v>
      </c>
      <c r="G20" s="711">
        <f>SUM(Monday:Sunday!G20)</f>
        <v>0</v>
      </c>
      <c r="H20" s="711">
        <f>SUM(Monday:Sunday!H20)</f>
        <v>0</v>
      </c>
      <c r="I20" s="711">
        <f>SUM(Monday:Sunday!I20)</f>
        <v>0</v>
      </c>
      <c r="J20" s="711"/>
      <c r="K20" s="712">
        <f>SUM(Monday:Sunday!K20)</f>
        <v>0</v>
      </c>
      <c r="L20" s="712">
        <f>SUM(Monday:Sunday!L20)</f>
        <v>0</v>
      </c>
      <c r="M20" s="712">
        <f>SUM(Monday:Sunday!M20)</f>
        <v>0</v>
      </c>
      <c r="N20" s="712">
        <f>SUM(Monday:Sunday!N20)</f>
        <v>0</v>
      </c>
      <c r="O20" s="712">
        <f>SUM(Monday:Sunday!O20)</f>
        <v>0</v>
      </c>
      <c r="P20" s="712">
        <f>SUM(Monday:Sunday!P20)</f>
        <v>0</v>
      </c>
      <c r="Q20" s="1007">
        <f>SUM(K20:P20)*85%</f>
        <v>0</v>
      </c>
      <c r="R20" s="96" t="s">
        <v>79</v>
      </c>
      <c r="S20" s="735">
        <f>SUM(K20:P20)</f>
        <v>0</v>
      </c>
      <c r="T20" s="716">
        <f>S20-Q20</f>
        <v>0</v>
      </c>
      <c r="U20" s="717"/>
    </row>
    <row r="21" spans="1:21" ht="18" customHeight="1" x14ac:dyDescent="0.2">
      <c r="A21" s="160" t="s">
        <v>483</v>
      </c>
      <c r="B21" s="1063" t="s">
        <v>484</v>
      </c>
      <c r="C21" s="161"/>
      <c r="D21" s="988">
        <v>60</v>
      </c>
      <c r="E21" s="711">
        <f>SUM(Monday:Sunday!E21)</f>
        <v>0</v>
      </c>
      <c r="F21" s="711">
        <f>SUM(Monday:Sunday!F21)</f>
        <v>0</v>
      </c>
      <c r="G21" s="711">
        <f>SUM(Monday:Sunday!G21)</f>
        <v>0</v>
      </c>
      <c r="H21" s="711">
        <f>SUM(Monday:Sunday!H21)</f>
        <v>0</v>
      </c>
      <c r="I21" s="711">
        <f>SUM(Monday:Sunday!I21)</f>
        <v>0</v>
      </c>
      <c r="J21" s="711"/>
      <c r="K21" s="712">
        <f>SUM(Monday:Sunday!K21)</f>
        <v>0</v>
      </c>
      <c r="L21" s="712">
        <f>SUM(Monday:Sunday!L21)</f>
        <v>0</v>
      </c>
      <c r="M21" s="712">
        <f>SUM(Monday:Sunday!M21)</f>
        <v>0</v>
      </c>
      <c r="N21" s="712">
        <f>SUM(Monday:Sunday!N21)</f>
        <v>0</v>
      </c>
      <c r="O21" s="712">
        <f>SUM(Monday:Sunday!O21)</f>
        <v>0</v>
      </c>
      <c r="P21" s="712">
        <f>SUM(Monday:Sunday!P21)</f>
        <v>0</v>
      </c>
      <c r="Q21" s="1007">
        <f>SUM(K21:P21)*85%</f>
        <v>0</v>
      </c>
      <c r="R21" s="96"/>
      <c r="S21" s="735"/>
      <c r="T21" s="716"/>
      <c r="U21" s="717"/>
    </row>
    <row r="22" spans="1:21" ht="18" hidden="1" customHeight="1" x14ac:dyDescent="0.25">
      <c r="A22" s="160">
        <v>1009</v>
      </c>
      <c r="B22" s="718" t="s">
        <v>227</v>
      </c>
      <c r="C22" s="161"/>
      <c r="D22" s="988"/>
      <c r="E22" s="711">
        <f>SUM(Monday:Sunday!E22)</f>
        <v>0</v>
      </c>
      <c r="F22" s="711">
        <f>SUM(Monday:Sunday!F22)</f>
        <v>0</v>
      </c>
      <c r="G22" s="711">
        <f>SUM(Monday:Sunday!G22)</f>
        <v>0</v>
      </c>
      <c r="H22" s="711">
        <f>SUM(Monday:Sunday!H22)</f>
        <v>0</v>
      </c>
      <c r="I22" s="711">
        <f>SUM(Monday:Sunday!I22)</f>
        <v>0</v>
      </c>
      <c r="J22" s="711"/>
      <c r="K22" s="712">
        <f>SUM(Monday:Sunday!K22)</f>
        <v>0</v>
      </c>
      <c r="L22" s="712">
        <f>SUM(Monday:Sunday!L22)</f>
        <v>0</v>
      </c>
      <c r="M22" s="712">
        <f>SUM(Monday:Sunday!M22)</f>
        <v>0</v>
      </c>
      <c r="N22" s="712">
        <f>SUM(Monday:Sunday!N22)</f>
        <v>0</v>
      </c>
      <c r="O22" s="712">
        <f>SUM(Monday:Sunday!O22)</f>
        <v>0</v>
      </c>
      <c r="P22" s="712">
        <f>SUM(Monday:Sunday!P22)</f>
        <v>0</v>
      </c>
      <c r="Q22" s="713">
        <f>SUM(K22:P22)</f>
        <v>0</v>
      </c>
      <c r="R22" s="96"/>
      <c r="S22" s="735"/>
      <c r="T22" s="716"/>
      <c r="U22" s="717"/>
    </row>
    <row r="23" spans="1:21" ht="18" customHeight="1" x14ac:dyDescent="0.25">
      <c r="A23" s="160" t="s">
        <v>414</v>
      </c>
      <c r="B23" s="718" t="s">
        <v>447</v>
      </c>
      <c r="C23" s="161"/>
      <c r="D23" s="988">
        <v>20</v>
      </c>
      <c r="E23" s="711">
        <f>SUM(Monday:Sunday!E23)</f>
        <v>0</v>
      </c>
      <c r="F23" s="711">
        <f>SUM(Monday:Sunday!F23)</f>
        <v>0</v>
      </c>
      <c r="G23" s="711">
        <f>SUM(Monday:Sunday!G23)</f>
        <v>0</v>
      </c>
      <c r="H23" s="711">
        <f>SUM(Monday:Sunday!H23)</f>
        <v>0</v>
      </c>
      <c r="I23" s="711">
        <f>SUM(Monday:Sunday!I23)</f>
        <v>0</v>
      </c>
      <c r="J23" s="711"/>
      <c r="K23" s="712">
        <f>SUM(Monday:Sunday!K23)</f>
        <v>0</v>
      </c>
      <c r="L23" s="712">
        <f>SUM(Monday:Sunday!L23)</f>
        <v>0</v>
      </c>
      <c r="M23" s="712">
        <f>SUM(Monday:Sunday!M23)</f>
        <v>0</v>
      </c>
      <c r="N23" s="712">
        <f>SUM(Monday:Sunday!N23)</f>
        <v>0</v>
      </c>
      <c r="O23" s="712">
        <f>SUM(Monday:Sunday!O23)</f>
        <v>0</v>
      </c>
      <c r="P23" s="712">
        <f>SUM(Monday:Sunday!P23)</f>
        <v>0</v>
      </c>
      <c r="Q23" s="1007">
        <f>SUM(K23:P23)*85%</f>
        <v>0</v>
      </c>
      <c r="R23" s="96"/>
      <c r="S23" s="735">
        <f>SUM(K23:P23)</f>
        <v>0</v>
      </c>
      <c r="T23" s="716">
        <f>S23-Q23</f>
        <v>0</v>
      </c>
      <c r="U23" s="717"/>
    </row>
    <row r="24" spans="1:21" ht="18" customHeight="1" x14ac:dyDescent="0.25">
      <c r="A24" s="160" t="s">
        <v>415</v>
      </c>
      <c r="B24" s="718" t="s">
        <v>147</v>
      </c>
      <c r="C24" s="161"/>
      <c r="D24" s="988">
        <v>10</v>
      </c>
      <c r="E24" s="711">
        <f>SUM(Monday:Sunday!E24)</f>
        <v>0</v>
      </c>
      <c r="F24" s="711">
        <f>SUM(Monday:Sunday!F24)</f>
        <v>0</v>
      </c>
      <c r="G24" s="711">
        <f>SUM(Monday:Sunday!G24)</f>
        <v>0</v>
      </c>
      <c r="H24" s="711">
        <f>SUM(Monday:Sunday!H24)</f>
        <v>0</v>
      </c>
      <c r="I24" s="711">
        <f>SUM(Monday:Sunday!I24)</f>
        <v>0</v>
      </c>
      <c r="J24" s="711"/>
      <c r="K24" s="712">
        <f>SUM(Monday:Sunday!K24)</f>
        <v>0</v>
      </c>
      <c r="L24" s="712">
        <f>SUM(Monday:Sunday!L24)</f>
        <v>0</v>
      </c>
      <c r="M24" s="712">
        <f>SUM(Monday:Sunday!M24)</f>
        <v>0</v>
      </c>
      <c r="N24" s="712">
        <f>SUM(Monday:Sunday!N24)</f>
        <v>0</v>
      </c>
      <c r="O24" s="712">
        <f>SUM(Monday:Sunday!O24)</f>
        <v>0</v>
      </c>
      <c r="P24" s="712">
        <f>SUM(Monday:Sunday!P24)</f>
        <v>0</v>
      </c>
      <c r="Q24" s="1007">
        <f>SUM(K24:P24)*85%</f>
        <v>0</v>
      </c>
      <c r="R24" s="96"/>
      <c r="S24" s="735">
        <f>SUM(K24:P24)</f>
        <v>0</v>
      </c>
      <c r="T24" s="716">
        <f>S24-Q24</f>
        <v>0</v>
      </c>
      <c r="U24" s="717"/>
    </row>
    <row r="25" spans="1:21" ht="18" customHeight="1" x14ac:dyDescent="0.25">
      <c r="A25" s="160" t="s">
        <v>415</v>
      </c>
      <c r="B25" s="718" t="s">
        <v>148</v>
      </c>
      <c r="C25" s="161"/>
      <c r="D25" s="988">
        <v>5</v>
      </c>
      <c r="E25" s="711">
        <f>SUM(Monday:Sunday!E25)</f>
        <v>0</v>
      </c>
      <c r="F25" s="711">
        <f>SUM(Monday:Sunday!F25)</f>
        <v>0</v>
      </c>
      <c r="G25" s="711">
        <f>SUM(Monday:Sunday!G25)</f>
        <v>0</v>
      </c>
      <c r="H25" s="711">
        <f>SUM(Monday:Sunday!H25)</f>
        <v>0</v>
      </c>
      <c r="I25" s="711">
        <f>SUM(Monday:Sunday!I25)</f>
        <v>0</v>
      </c>
      <c r="J25" s="711"/>
      <c r="K25" s="712">
        <f>SUM(Monday:Sunday!K25)</f>
        <v>0</v>
      </c>
      <c r="L25" s="712">
        <f>SUM(Monday:Sunday!L25)</f>
        <v>0</v>
      </c>
      <c r="M25" s="712">
        <f>SUM(Monday:Sunday!M25)</f>
        <v>0</v>
      </c>
      <c r="N25" s="712">
        <f>SUM(Monday:Sunday!N25)</f>
        <v>0</v>
      </c>
      <c r="O25" s="712">
        <f>SUM(Monday:Sunday!O25)</f>
        <v>0</v>
      </c>
      <c r="P25" s="712">
        <f>SUM(Monday:Sunday!P25)</f>
        <v>0</v>
      </c>
      <c r="Q25" s="1007">
        <f>SUM(K25:P25)*85%</f>
        <v>0</v>
      </c>
      <c r="R25" s="96"/>
      <c r="S25" s="735">
        <f>SUM(K25:P25)</f>
        <v>0</v>
      </c>
      <c r="T25" s="716">
        <f>S25-Q25</f>
        <v>0</v>
      </c>
      <c r="U25" s="717"/>
    </row>
    <row r="26" spans="1:21" ht="18" customHeight="1" x14ac:dyDescent="0.25">
      <c r="A26" s="156" t="s">
        <v>416</v>
      </c>
      <c r="B26" s="718" t="s">
        <v>228</v>
      </c>
      <c r="C26" s="152"/>
      <c r="D26" s="986">
        <v>50</v>
      </c>
      <c r="E26" s="711">
        <f>SUM(Monday:Sunday!E26)</f>
        <v>2</v>
      </c>
      <c r="F26" s="711">
        <f>SUM(Monday:Sunday!F26)</f>
        <v>0</v>
      </c>
      <c r="G26" s="711">
        <f>SUM(Monday:Sunday!G26)</f>
        <v>0</v>
      </c>
      <c r="H26" s="711">
        <f>SUM(Monday:Sunday!H26)</f>
        <v>0</v>
      </c>
      <c r="I26" s="711">
        <f>SUM(Monday:Sunday!I26)</f>
        <v>0</v>
      </c>
      <c r="J26" s="711"/>
      <c r="K26" s="712">
        <f>SUM(Monday:Sunday!K26)</f>
        <v>100</v>
      </c>
      <c r="L26" s="712">
        <f>SUM(Monday:Sunday!L26)</f>
        <v>0</v>
      </c>
      <c r="M26" s="712">
        <f>SUM(Monday:Sunday!M26)</f>
        <v>0</v>
      </c>
      <c r="N26" s="712">
        <f>SUM(Monday:Sunday!N26)</f>
        <v>0</v>
      </c>
      <c r="O26" s="712">
        <f>SUM(Monday:Sunday!O26)</f>
        <v>0</v>
      </c>
      <c r="P26" s="712">
        <f>SUM(Monday:Sunday!P26)</f>
        <v>0</v>
      </c>
      <c r="Q26" s="1007">
        <f>SUM(K26:P26)*85%</f>
        <v>85</v>
      </c>
      <c r="R26" s="96"/>
      <c r="S26" s="735">
        <f>SUM(K31:P31)</f>
        <v>905</v>
      </c>
      <c r="T26" s="716">
        <f>S26-Q26</f>
        <v>820</v>
      </c>
      <c r="U26" s="717"/>
    </row>
    <row r="27" spans="1:21" ht="18" hidden="1" customHeight="1" x14ac:dyDescent="0.25">
      <c r="A27" s="156">
        <v>1013</v>
      </c>
      <c r="B27" s="718" t="s">
        <v>229</v>
      </c>
      <c r="C27" s="152"/>
      <c r="D27" s="986"/>
      <c r="E27" s="711">
        <f>SUM(Monday:Sunday!E27)</f>
        <v>0</v>
      </c>
      <c r="F27" s="711">
        <f>SUM(Monday:Sunday!F27)</f>
        <v>0</v>
      </c>
      <c r="G27" s="711">
        <f>SUM(Monday:Sunday!G27)</f>
        <v>0</v>
      </c>
      <c r="H27" s="711">
        <f>SUM(Monday:Sunday!H27)</f>
        <v>0</v>
      </c>
      <c r="I27" s="711">
        <f>SUM(Monday:Sunday!I27)</f>
        <v>0</v>
      </c>
      <c r="J27" s="711"/>
      <c r="K27" s="712">
        <f>SUM(Monday:Sunday!K27)</f>
        <v>0</v>
      </c>
      <c r="L27" s="712">
        <f>SUM(Monday:Sunday!L27)</f>
        <v>0</v>
      </c>
      <c r="M27" s="712">
        <f>SUM(Monday:Sunday!M27)</f>
        <v>0</v>
      </c>
      <c r="N27" s="712">
        <f>SUM(Monday:Sunday!N27)</f>
        <v>0</v>
      </c>
      <c r="O27" s="712">
        <f>SUM(Monday:Sunday!O27)</f>
        <v>0</v>
      </c>
      <c r="P27" s="712">
        <f>SUM(Monday:Sunday!P27)</f>
        <v>0</v>
      </c>
      <c r="Q27" s="713">
        <f>SUM(K27:P27)</f>
        <v>0</v>
      </c>
      <c r="R27" s="96"/>
      <c r="S27" s="735"/>
      <c r="T27" s="716"/>
      <c r="U27" s="717"/>
    </row>
    <row r="28" spans="1:21" ht="18" hidden="1" customHeight="1" x14ac:dyDescent="0.25">
      <c r="A28" s="156">
        <v>1014</v>
      </c>
      <c r="B28" s="718" t="s">
        <v>230</v>
      </c>
      <c r="C28" s="152"/>
      <c r="D28" s="986"/>
      <c r="E28" s="711">
        <f>SUM(Monday:Sunday!E28)</f>
        <v>0</v>
      </c>
      <c r="F28" s="711">
        <f>SUM(Monday:Sunday!F28)</f>
        <v>0</v>
      </c>
      <c r="G28" s="711">
        <f>SUM(Monday:Sunday!G28)</f>
        <v>0</v>
      </c>
      <c r="H28" s="711">
        <f>SUM(Monday:Sunday!H28)</f>
        <v>0</v>
      </c>
      <c r="I28" s="711">
        <f>SUM(Monday:Sunday!I28)</f>
        <v>0</v>
      </c>
      <c r="J28" s="711"/>
      <c r="K28" s="712">
        <f>SUM(Monday:Sunday!K28)</f>
        <v>0</v>
      </c>
      <c r="L28" s="712">
        <f>SUM(Monday:Sunday!L28)</f>
        <v>0</v>
      </c>
      <c r="M28" s="712">
        <f>SUM(Monday:Sunday!M28)</f>
        <v>0</v>
      </c>
      <c r="N28" s="712">
        <f>SUM(Monday:Sunday!N28)</f>
        <v>0</v>
      </c>
      <c r="O28" s="712">
        <f>SUM(Monday:Sunday!O28)</f>
        <v>0</v>
      </c>
      <c r="P28" s="712">
        <f>SUM(Monday:Sunday!P28)</f>
        <v>0</v>
      </c>
      <c r="Q28" s="713">
        <f>SUM(K28:P28)</f>
        <v>0</v>
      </c>
      <c r="R28" s="96"/>
      <c r="S28" s="735"/>
      <c r="T28" s="716"/>
      <c r="U28" s="717"/>
    </row>
    <row r="29" spans="1:21" ht="18" customHeight="1" x14ac:dyDescent="0.2">
      <c r="A29" s="156" t="s">
        <v>485</v>
      </c>
      <c r="B29" s="1070" t="s">
        <v>486</v>
      </c>
      <c r="C29" s="152"/>
      <c r="D29" s="1068">
        <v>4</v>
      </c>
      <c r="E29" s="711">
        <f>SUM(Monday:Sunday!E29)</f>
        <v>0</v>
      </c>
      <c r="F29" s="711">
        <f>SUM(Monday:Sunday!F29)</f>
        <v>0</v>
      </c>
      <c r="G29" s="711">
        <f>SUM(Monday:Sunday!G29)</f>
        <v>0</v>
      </c>
      <c r="H29" s="711">
        <f>SUM(Monday:Sunday!H29)</f>
        <v>0</v>
      </c>
      <c r="I29" s="711">
        <f>SUM(Monday:Sunday!I29)</f>
        <v>0</v>
      </c>
      <c r="J29" s="711"/>
      <c r="K29" s="712">
        <f>SUM(Monday:Sunday!K29)</f>
        <v>0</v>
      </c>
      <c r="L29" s="712">
        <f>SUM(Monday:Sunday!L29)</f>
        <v>0</v>
      </c>
      <c r="M29" s="712">
        <f>SUM(Monday:Sunday!M29)</f>
        <v>0</v>
      </c>
      <c r="N29" s="712">
        <f>SUM(Monday:Sunday!N29)</f>
        <v>0</v>
      </c>
      <c r="O29" s="712">
        <f>SUM(Monday:Sunday!O29)</f>
        <v>0</v>
      </c>
      <c r="P29" s="712">
        <f>SUM(Monday:Sunday!P29)</f>
        <v>0</v>
      </c>
      <c r="Q29" s="713">
        <f>SUM(K29:P29)</f>
        <v>0</v>
      </c>
      <c r="R29" s="96"/>
      <c r="S29" s="735"/>
      <c r="T29" s="716"/>
      <c r="U29" s="717"/>
    </row>
    <row r="30" spans="1:21" ht="18" customHeight="1" x14ac:dyDescent="0.2">
      <c r="A30" s="156" t="s">
        <v>487</v>
      </c>
      <c r="B30" s="1070" t="s">
        <v>486</v>
      </c>
      <c r="C30" s="152"/>
      <c r="D30" s="1068">
        <v>2.5</v>
      </c>
      <c r="E30" s="711">
        <f>SUM(Monday:Sunday!E30)</f>
        <v>0</v>
      </c>
      <c r="F30" s="711">
        <f>SUM(Monday:Sunday!F30)</f>
        <v>0</v>
      </c>
      <c r="G30" s="711">
        <f>SUM(Monday:Sunday!G30)</f>
        <v>0</v>
      </c>
      <c r="H30" s="711">
        <f>SUM(Monday:Sunday!H30)</f>
        <v>0</v>
      </c>
      <c r="I30" s="711">
        <f>SUM(Monday:Sunday!I30)</f>
        <v>0</v>
      </c>
      <c r="J30" s="711"/>
      <c r="K30" s="712">
        <f>SUM(Monday:Sunday!K30)</f>
        <v>0</v>
      </c>
      <c r="L30" s="712">
        <f>SUM(Monday:Sunday!L30)</f>
        <v>0</v>
      </c>
      <c r="M30" s="712">
        <f>SUM(Monday:Sunday!M30)</f>
        <v>0</v>
      </c>
      <c r="N30" s="712">
        <f>SUM(Monday:Sunday!N30)</f>
        <v>0</v>
      </c>
      <c r="O30" s="712">
        <f>SUM(Monday:Sunday!O30)</f>
        <v>0</v>
      </c>
      <c r="P30" s="712">
        <f>SUM(Monday:Sunday!P30)</f>
        <v>0</v>
      </c>
      <c r="Q30" s="713">
        <f>SUM(K30:P30)</f>
        <v>0</v>
      </c>
      <c r="R30" s="96"/>
      <c r="S30" s="735"/>
      <c r="T30" s="716"/>
      <c r="U30" s="717"/>
    </row>
    <row r="31" spans="1:21" ht="18" customHeight="1" x14ac:dyDescent="0.25">
      <c r="A31" s="156" t="s">
        <v>417</v>
      </c>
      <c r="B31" s="718" t="s">
        <v>477</v>
      </c>
      <c r="C31" s="152"/>
      <c r="D31" s="986">
        <v>5</v>
      </c>
      <c r="E31" s="711">
        <f>SUM(Monday:Sunday!E31)</f>
        <v>181</v>
      </c>
      <c r="F31" s="711">
        <f>SUM(Monday:Sunday!F31)</f>
        <v>0</v>
      </c>
      <c r="G31" s="711">
        <f>SUM(Monday:Sunday!G31)</f>
        <v>0</v>
      </c>
      <c r="H31" s="711">
        <f>SUM(Monday:Sunday!H31)</f>
        <v>0</v>
      </c>
      <c r="I31" s="711">
        <f>SUM(Monday:Sunday!I31)</f>
        <v>0</v>
      </c>
      <c r="J31" s="711"/>
      <c r="K31" s="712">
        <f>SUM(Monday:Sunday!K31)</f>
        <v>905</v>
      </c>
      <c r="L31" s="712">
        <f>SUM(Monday:Sunday!L31)</f>
        <v>0</v>
      </c>
      <c r="M31" s="712">
        <f>SUM(Monday:Sunday!M31)</f>
        <v>0</v>
      </c>
      <c r="N31" s="712">
        <f>SUM(Monday:Sunday!N31)</f>
        <v>0</v>
      </c>
      <c r="O31" s="712">
        <f>SUM(Monday:Sunday!O31)</f>
        <v>0</v>
      </c>
      <c r="P31" s="712">
        <f>SUM(Monday:Sunday!P31)</f>
        <v>0</v>
      </c>
      <c r="Q31" s="1007">
        <f>(SUM(K31:P31)+Q171)*85%</f>
        <v>769.25</v>
      </c>
      <c r="R31" s="96"/>
      <c r="S31" s="735"/>
      <c r="T31" s="716">
        <f>S31-Q31</f>
        <v>-769.25</v>
      </c>
      <c r="U31" s="717"/>
    </row>
    <row r="32" spans="1:21" ht="18" hidden="1" customHeight="1" x14ac:dyDescent="0.25">
      <c r="A32" s="156">
        <v>1018</v>
      </c>
      <c r="B32" s="718" t="s">
        <v>231</v>
      </c>
      <c r="C32" s="152"/>
      <c r="D32" s="986"/>
      <c r="E32" s="711">
        <f>SUM(Monday:Sunday!E32)</f>
        <v>0</v>
      </c>
      <c r="F32" s="711">
        <f>SUM(Monday:Sunday!F32)</f>
        <v>0</v>
      </c>
      <c r="G32" s="711">
        <f>SUM(Monday:Sunday!G32)</f>
        <v>0</v>
      </c>
      <c r="H32" s="711">
        <f>SUM(Monday:Sunday!H32)</f>
        <v>0</v>
      </c>
      <c r="I32" s="711">
        <f>SUM(Monday:Sunday!I32)</f>
        <v>0</v>
      </c>
      <c r="J32" s="711"/>
      <c r="K32" s="712">
        <f>SUM(Monday:Sunday!K32)</f>
        <v>0</v>
      </c>
      <c r="L32" s="712">
        <f>SUM(Monday:Sunday!L32)</f>
        <v>0</v>
      </c>
      <c r="M32" s="712">
        <f>SUM(Monday:Sunday!M32)</f>
        <v>0</v>
      </c>
      <c r="N32" s="712">
        <f>SUM(Monday:Sunday!N32)</f>
        <v>0</v>
      </c>
      <c r="O32" s="712">
        <f>SUM(Monday:Sunday!O32)</f>
        <v>0</v>
      </c>
      <c r="P32" s="712">
        <f>SUM(Monday:Sunday!P32)</f>
        <v>0</v>
      </c>
      <c r="Q32" s="713">
        <f t="shared" ref="Q32:Q40" si="1">SUM(K32:P32)</f>
        <v>0</v>
      </c>
      <c r="R32" s="96"/>
      <c r="S32" s="735">
        <f>SUM(K32:L32)</f>
        <v>0</v>
      </c>
      <c r="T32" s="716">
        <f>S32-Q32</f>
        <v>0</v>
      </c>
      <c r="U32" s="717"/>
    </row>
    <row r="33" spans="1:21" ht="18" customHeight="1" x14ac:dyDescent="0.25">
      <c r="A33" s="156" t="s">
        <v>417</v>
      </c>
      <c r="B33" s="718" t="s">
        <v>408</v>
      </c>
      <c r="C33" s="152"/>
      <c r="D33" s="986">
        <v>4</v>
      </c>
      <c r="E33" s="711">
        <f>SUM(Monday:Sunday!E33)</f>
        <v>25</v>
      </c>
      <c r="F33" s="711">
        <f>SUM(Monday:Sunday!F33)</f>
        <v>0</v>
      </c>
      <c r="G33" s="711">
        <f>SUM(Monday:Sunday!G33)</f>
        <v>0</v>
      </c>
      <c r="H33" s="711">
        <f>SUM(Monday:Sunday!H33)</f>
        <v>0</v>
      </c>
      <c r="I33" s="711">
        <f>SUM(Monday:Sunday!I33)</f>
        <v>0</v>
      </c>
      <c r="J33" s="711">
        <f>SUM(Monday:Sunday!J33)</f>
        <v>0</v>
      </c>
      <c r="K33" s="712">
        <f>SUM(Monday:Sunday!K33)</f>
        <v>100</v>
      </c>
      <c r="L33" s="712">
        <f>SUM(Monday:Sunday!L33)</f>
        <v>0</v>
      </c>
      <c r="M33" s="712">
        <f>SUM(Monday:Sunday!M33)</f>
        <v>0</v>
      </c>
      <c r="N33" s="712">
        <f>SUM(Monday:Sunday!N33)</f>
        <v>0</v>
      </c>
      <c r="O33" s="712">
        <f>SUM(Monday:Sunday!O33)</f>
        <v>0</v>
      </c>
      <c r="P33" s="712">
        <f>SUM(Monday:Sunday!P33)</f>
        <v>0</v>
      </c>
      <c r="Q33" s="1007">
        <f>(SUM(K33:P33))</f>
        <v>100</v>
      </c>
      <c r="R33" s="96"/>
      <c r="S33" s="1023"/>
      <c r="T33" s="716"/>
      <c r="U33" s="717"/>
    </row>
    <row r="34" spans="1:21" ht="18" customHeight="1" x14ac:dyDescent="0.25">
      <c r="A34" s="156" t="s">
        <v>418</v>
      </c>
      <c r="B34" s="718" t="s">
        <v>38</v>
      </c>
      <c r="C34" s="152"/>
      <c r="D34" s="986" t="s">
        <v>283</v>
      </c>
      <c r="E34" s="711">
        <f>SUM(Monday:Sunday!E34)</f>
        <v>0</v>
      </c>
      <c r="F34" s="711">
        <f>SUM(Monday:Sunday!F34)</f>
        <v>0</v>
      </c>
      <c r="G34" s="711">
        <f>SUM(Monday:Sunday!G34)</f>
        <v>0</v>
      </c>
      <c r="H34" s="711">
        <f>SUM(Monday:Sunday!H34)</f>
        <v>0</v>
      </c>
      <c r="I34" s="711">
        <f>SUM(Monday:Sunday!I34)</f>
        <v>0</v>
      </c>
      <c r="J34" s="711"/>
      <c r="K34" s="712">
        <f>SUM(Monday:Sunday!K34)</f>
        <v>0</v>
      </c>
      <c r="L34" s="712">
        <f>SUM(Monday:Sunday!L34)</f>
        <v>0</v>
      </c>
      <c r="M34" s="712">
        <f>SUM(Monday:Sunday!M34)</f>
        <v>0</v>
      </c>
      <c r="N34" s="712">
        <f>SUM(Monday:Sunday!N34)</f>
        <v>0</v>
      </c>
      <c r="O34" s="712">
        <f>SUM(Monday:Sunday!O34)</f>
        <v>0</v>
      </c>
      <c r="P34" s="712">
        <f>SUM(Monday:Sunday!P34)</f>
        <v>0</v>
      </c>
      <c r="Q34" s="713">
        <f>SUM(K34:P34)</f>
        <v>0</v>
      </c>
      <c r="R34" s="96"/>
      <c r="S34" s="736"/>
      <c r="T34" s="716">
        <f>S34-Q34</f>
        <v>0</v>
      </c>
      <c r="U34" s="717"/>
    </row>
    <row r="35" spans="1:21" ht="18" hidden="1" customHeight="1" x14ac:dyDescent="0.25">
      <c r="A35" s="156">
        <v>1020</v>
      </c>
      <c r="B35" s="718" t="s">
        <v>37</v>
      </c>
      <c r="C35" s="152"/>
      <c r="D35" s="986"/>
      <c r="E35" s="711">
        <f>SUM(Monday:Sunday!E35)</f>
        <v>0</v>
      </c>
      <c r="F35" s="711">
        <f>SUM(Monday:Sunday!F35)</f>
        <v>0</v>
      </c>
      <c r="G35" s="711">
        <f>SUM(Monday:Sunday!G35)</f>
        <v>0</v>
      </c>
      <c r="H35" s="711">
        <f>SUM(Monday:Sunday!H35)</f>
        <v>0</v>
      </c>
      <c r="I35" s="711">
        <f>SUM(Monday:Sunday!I35)</f>
        <v>0</v>
      </c>
      <c r="J35" s="711"/>
      <c r="K35" s="712">
        <f>SUM(Monday:Sunday!K35)</f>
        <v>0</v>
      </c>
      <c r="L35" s="712">
        <f>SUM(Monday:Sunday!L35)</f>
        <v>0</v>
      </c>
      <c r="M35" s="712">
        <f>SUM(Monday:Sunday!M35)</f>
        <v>0</v>
      </c>
      <c r="N35" s="712">
        <f>SUM(Monday:Sunday!N35)</f>
        <v>0</v>
      </c>
      <c r="O35" s="712">
        <f>SUM(Monday:Sunday!O35)</f>
        <v>0</v>
      </c>
      <c r="P35" s="712">
        <f>SUM(Monday:Sunday!P35)</f>
        <v>0</v>
      </c>
      <c r="Q35" s="713">
        <f t="shared" si="1"/>
        <v>0</v>
      </c>
      <c r="R35" s="96"/>
      <c r="S35" s="736"/>
      <c r="T35" s="716"/>
      <c r="U35" s="717"/>
    </row>
    <row r="36" spans="1:21" ht="18" hidden="1" customHeight="1" x14ac:dyDescent="0.25">
      <c r="A36" s="156">
        <v>1021</v>
      </c>
      <c r="B36" s="718" t="s">
        <v>157</v>
      </c>
      <c r="C36" s="152"/>
      <c r="D36" s="986">
        <v>65</v>
      </c>
      <c r="E36" s="711">
        <f>SUM(Monday:Sunday!E36)</f>
        <v>0</v>
      </c>
      <c r="F36" s="711">
        <f>SUM(Monday:Sunday!F36)</f>
        <v>0</v>
      </c>
      <c r="G36" s="711">
        <f>SUM(Monday:Sunday!G36)</f>
        <v>0</v>
      </c>
      <c r="H36" s="711">
        <f>SUM(Monday:Sunday!H36)</f>
        <v>0</v>
      </c>
      <c r="I36" s="711">
        <f>SUM(Monday:Sunday!I36)</f>
        <v>0</v>
      </c>
      <c r="J36" s="711"/>
      <c r="K36" s="712">
        <f>SUM(Monday:Sunday!K36)</f>
        <v>0</v>
      </c>
      <c r="L36" s="712">
        <f>SUM(Monday:Sunday!L36)</f>
        <v>0</v>
      </c>
      <c r="M36" s="712">
        <f>SUM(Monday:Sunday!M36)</f>
        <v>0</v>
      </c>
      <c r="N36" s="712">
        <f>SUM(Monday:Sunday!N36)</f>
        <v>0</v>
      </c>
      <c r="O36" s="712">
        <f>SUM(Monday:Sunday!O36)</f>
        <v>0</v>
      </c>
      <c r="P36" s="712">
        <f>SUM(Monday:Sunday!P36)</f>
        <v>0</v>
      </c>
      <c r="Q36" s="713">
        <f t="shared" si="1"/>
        <v>0</v>
      </c>
      <c r="R36" s="96"/>
      <c r="S36" s="736"/>
      <c r="T36" s="716"/>
      <c r="U36" s="717"/>
    </row>
    <row r="37" spans="1:21" ht="18" hidden="1" customHeight="1" x14ac:dyDescent="0.25">
      <c r="A37" s="156">
        <v>1022</v>
      </c>
      <c r="B37" s="718" t="s">
        <v>158</v>
      </c>
      <c r="C37" s="152"/>
      <c r="D37" s="986"/>
      <c r="E37" s="711">
        <f>SUM(Monday:Sunday!E37)</f>
        <v>0</v>
      </c>
      <c r="F37" s="711">
        <f>SUM(Monday:Sunday!F37)</f>
        <v>0</v>
      </c>
      <c r="G37" s="711">
        <f>SUM(Monday:Sunday!G37)</f>
        <v>0</v>
      </c>
      <c r="H37" s="711">
        <f>SUM(Monday:Sunday!H37)</f>
        <v>0</v>
      </c>
      <c r="I37" s="711">
        <f>SUM(Monday:Sunday!I37)</f>
        <v>0</v>
      </c>
      <c r="J37" s="711"/>
      <c r="K37" s="712">
        <f>SUM(Monday:Sunday!K37)</f>
        <v>0</v>
      </c>
      <c r="L37" s="712">
        <f>SUM(Monday:Sunday!L37)</f>
        <v>0</v>
      </c>
      <c r="M37" s="712">
        <f>SUM(Monday:Sunday!M37)</f>
        <v>0</v>
      </c>
      <c r="N37" s="712">
        <f>SUM(Monday:Sunday!N37)</f>
        <v>0</v>
      </c>
      <c r="O37" s="712">
        <f>SUM(Monday:Sunday!O37)</f>
        <v>0</v>
      </c>
      <c r="P37" s="712">
        <f>SUM(Monday:Sunday!P37)</f>
        <v>0</v>
      </c>
      <c r="Q37" s="713">
        <f t="shared" si="1"/>
        <v>0</v>
      </c>
      <c r="R37" s="96"/>
      <c r="S37" s="736"/>
      <c r="T37" s="716"/>
      <c r="U37" s="717"/>
    </row>
    <row r="38" spans="1:21" ht="18" customHeight="1" x14ac:dyDescent="0.25">
      <c r="A38" s="156" t="s">
        <v>419</v>
      </c>
      <c r="B38" s="718" t="s">
        <v>319</v>
      </c>
      <c r="C38" s="152"/>
      <c r="D38" s="986"/>
      <c r="E38" s="711">
        <f>SUM(Monday:Sunday!E38)</f>
        <v>0</v>
      </c>
      <c r="F38" s="711">
        <f>SUM(Monday:Sunday!F38)</f>
        <v>0</v>
      </c>
      <c r="G38" s="711">
        <f>SUM(Monday:Sunday!G38)</f>
        <v>0</v>
      </c>
      <c r="H38" s="711">
        <f>SUM(Monday:Sunday!H38)</f>
        <v>0</v>
      </c>
      <c r="I38" s="711">
        <f>SUM(Monday:Sunday!I38)</f>
        <v>0</v>
      </c>
      <c r="J38" s="711"/>
      <c r="K38" s="712">
        <f>SUM(Monday:Sunday!K38)</f>
        <v>0</v>
      </c>
      <c r="L38" s="712">
        <f>SUM(Monday:Sunday!L38)</f>
        <v>0</v>
      </c>
      <c r="M38" s="712">
        <f>SUM(Monday:Sunday!M38)</f>
        <v>0</v>
      </c>
      <c r="N38" s="712">
        <f>SUM(Monday:Sunday!N38)</f>
        <v>0</v>
      </c>
      <c r="O38" s="712">
        <f>SUM(Monday:Sunday!O38)</f>
        <v>0</v>
      </c>
      <c r="P38" s="712">
        <f>SUM(Monday:Sunday!P38)</f>
        <v>0</v>
      </c>
      <c r="Q38" s="713">
        <f t="shared" si="1"/>
        <v>0</v>
      </c>
      <c r="R38" s="96"/>
      <c r="S38" s="736"/>
      <c r="T38" s="716"/>
      <c r="U38" s="717"/>
    </row>
    <row r="39" spans="1:21" ht="18" customHeight="1" x14ac:dyDescent="0.25">
      <c r="A39" s="156" t="s">
        <v>420</v>
      </c>
      <c r="B39" s="718" t="s">
        <v>159</v>
      </c>
      <c r="C39" s="152"/>
      <c r="D39" s="986">
        <v>10</v>
      </c>
      <c r="E39" s="711">
        <f>SUM(Monday:Sunday!E39)</f>
        <v>0</v>
      </c>
      <c r="F39" s="711">
        <f>SUM(Monday:Sunday!F39)</f>
        <v>0</v>
      </c>
      <c r="G39" s="711">
        <f>SUM(Monday:Sunday!G39)</f>
        <v>0</v>
      </c>
      <c r="H39" s="711">
        <f>SUM(Monday:Sunday!H39)</f>
        <v>0</v>
      </c>
      <c r="I39" s="711">
        <f>SUM(Monday:Sunday!I39)</f>
        <v>0</v>
      </c>
      <c r="J39" s="711"/>
      <c r="K39" s="712">
        <f>SUM(Monday:Sunday!K39)</f>
        <v>0</v>
      </c>
      <c r="L39" s="712">
        <f>SUM(Monday:Sunday!L39)</f>
        <v>0</v>
      </c>
      <c r="M39" s="712">
        <f>SUM(Monday:Sunday!M39)</f>
        <v>0</v>
      </c>
      <c r="N39" s="712">
        <f>SUM(Monday:Sunday!N39)</f>
        <v>0</v>
      </c>
      <c r="O39" s="712">
        <f>SUM(Monday:Sunday!O39)</f>
        <v>0</v>
      </c>
      <c r="P39" s="712">
        <f>SUM(Monday:Sunday!P39)</f>
        <v>0</v>
      </c>
      <c r="Q39" s="713">
        <f t="shared" si="1"/>
        <v>0</v>
      </c>
      <c r="R39" s="96"/>
      <c r="S39" s="736"/>
      <c r="T39" s="716"/>
      <c r="U39" s="717"/>
    </row>
    <row r="40" spans="1:21" ht="18" customHeight="1" x14ac:dyDescent="0.25">
      <c r="A40" s="156" t="s">
        <v>421</v>
      </c>
      <c r="B40" s="718" t="s">
        <v>24</v>
      </c>
      <c r="C40" s="152"/>
      <c r="D40" s="986">
        <v>1</v>
      </c>
      <c r="E40" s="711">
        <f>SUM(Monday:Sunday!E40)</f>
        <v>0</v>
      </c>
      <c r="F40" s="711">
        <f>SUM(Monday:Sunday!F40)</f>
        <v>0</v>
      </c>
      <c r="G40" s="711">
        <f>SUM(Monday:Sunday!G40)</f>
        <v>0</v>
      </c>
      <c r="H40" s="711">
        <f>SUM(Monday:Sunday!H40)</f>
        <v>0</v>
      </c>
      <c r="I40" s="711">
        <f>SUM(Monday:Sunday!I40)</f>
        <v>0</v>
      </c>
      <c r="J40" s="711"/>
      <c r="K40" s="712">
        <f>SUM(Monday:Sunday!K40)</f>
        <v>0</v>
      </c>
      <c r="L40" s="712">
        <f>SUM(Monday:Sunday!L40)</f>
        <v>0</v>
      </c>
      <c r="M40" s="712">
        <f>SUM(Monday:Sunday!M40)</f>
        <v>0</v>
      </c>
      <c r="N40" s="712">
        <f>SUM(Monday:Sunday!N40)</f>
        <v>0</v>
      </c>
      <c r="O40" s="712">
        <f>SUM(Monday:Sunday!O40)</f>
        <v>0</v>
      </c>
      <c r="P40" s="712">
        <f>SUM(Monday:Sunday!P40)</f>
        <v>0</v>
      </c>
      <c r="Q40" s="713">
        <f t="shared" si="1"/>
        <v>0</v>
      </c>
      <c r="R40" s="96"/>
      <c r="S40" s="736"/>
      <c r="T40" s="716"/>
      <c r="U40" s="717"/>
    </row>
    <row r="41" spans="1:21" ht="18" customHeight="1" x14ac:dyDescent="0.25">
      <c r="A41" s="730"/>
      <c r="B41" s="731" t="s">
        <v>120</v>
      </c>
      <c r="C41" s="152"/>
      <c r="D41" s="987"/>
      <c r="E41" s="724"/>
      <c r="F41" s="724"/>
      <c r="G41" s="724"/>
      <c r="H41" s="724"/>
      <c r="I41" s="724"/>
      <c r="J41" s="724"/>
      <c r="K41" s="729"/>
      <c r="L41" s="729"/>
      <c r="M41" s="729"/>
      <c r="N41" s="729"/>
      <c r="O41" s="729"/>
      <c r="P41" s="729"/>
      <c r="Q41" s="732"/>
      <c r="R41" s="714" t="s">
        <v>128</v>
      </c>
      <c r="S41" s="737">
        <f>SUM(S17:S32)</f>
        <v>4827</v>
      </c>
      <c r="T41" s="716">
        <f t="shared" ref="T41:T51" si="2">S41-Q41</f>
        <v>4827</v>
      </c>
      <c r="U41" s="717"/>
    </row>
    <row r="42" spans="1:21" ht="18" customHeight="1" x14ac:dyDescent="0.25">
      <c r="A42" s="171" t="s">
        <v>422</v>
      </c>
      <c r="B42" s="710" t="s">
        <v>121</v>
      </c>
      <c r="C42" s="152"/>
      <c r="D42" s="986" t="s">
        <v>283</v>
      </c>
      <c r="E42" s="711">
        <f>SUM(Monday:Sunday!E42)</f>
        <v>0</v>
      </c>
      <c r="F42" s="711">
        <f>SUM(Monday:Sunday!F42)</f>
        <v>0</v>
      </c>
      <c r="G42" s="711">
        <f>SUM(Monday:Sunday!G42)</f>
        <v>0</v>
      </c>
      <c r="H42" s="711">
        <f>SUM(Monday:Sunday!H42)</f>
        <v>0</v>
      </c>
      <c r="I42" s="711">
        <f>SUM(Monday:Sunday!I42)</f>
        <v>0</v>
      </c>
      <c r="J42" s="711"/>
      <c r="K42" s="712">
        <f>SUM(Monday:Sunday!K42)</f>
        <v>0</v>
      </c>
      <c r="L42" s="712">
        <f>SUM(Monday:Sunday!L42)</f>
        <v>0</v>
      </c>
      <c r="M42" s="712">
        <f>SUM(Monday:Sunday!M42)</f>
        <v>0</v>
      </c>
      <c r="N42" s="712">
        <f>SUM(Monday:Sunday!N42)</f>
        <v>0</v>
      </c>
      <c r="O42" s="712">
        <f>SUM(Monday:Sunday!O42)</f>
        <v>0</v>
      </c>
      <c r="P42" s="712">
        <f>SUM(Monday:Sunday!P42)</f>
        <v>0</v>
      </c>
      <c r="Q42" s="713">
        <f t="shared" ref="Q42:Q48" si="3">SUM(K42:P42)</f>
        <v>0</v>
      </c>
      <c r="R42" s="96"/>
      <c r="S42" s="736"/>
      <c r="T42" s="716">
        <f t="shared" si="2"/>
        <v>0</v>
      </c>
      <c r="U42" s="717"/>
    </row>
    <row r="43" spans="1:21" ht="18" customHeight="1" x14ac:dyDescent="0.25">
      <c r="A43" s="171" t="s">
        <v>423</v>
      </c>
      <c r="B43" s="710" t="s">
        <v>122</v>
      </c>
      <c r="C43" s="152"/>
      <c r="D43" s="986" t="s">
        <v>283</v>
      </c>
      <c r="E43" s="711">
        <f>SUM(Monday:Sunday!E43)</f>
        <v>0</v>
      </c>
      <c r="F43" s="711">
        <f>SUM(Monday:Sunday!F43)</f>
        <v>0</v>
      </c>
      <c r="G43" s="711">
        <f>SUM(Monday:Sunday!G43)</f>
        <v>0</v>
      </c>
      <c r="H43" s="711">
        <f>SUM(Monday:Sunday!H43)</f>
        <v>0</v>
      </c>
      <c r="I43" s="711">
        <f>SUM(Monday:Sunday!I43)</f>
        <v>0</v>
      </c>
      <c r="J43" s="711"/>
      <c r="K43" s="712">
        <f>SUM(Monday:Sunday!K43)</f>
        <v>0</v>
      </c>
      <c r="L43" s="712">
        <f>SUM(Monday:Sunday!L43)</f>
        <v>0</v>
      </c>
      <c r="M43" s="712">
        <f>SUM(Monday:Sunday!M43)</f>
        <v>0</v>
      </c>
      <c r="N43" s="712">
        <f>SUM(Monday:Sunday!N43)</f>
        <v>0</v>
      </c>
      <c r="O43" s="712">
        <f>SUM(Monday:Sunday!O43)</f>
        <v>0</v>
      </c>
      <c r="P43" s="712">
        <f>SUM(Monday:Sunday!P43)</f>
        <v>0</v>
      </c>
      <c r="Q43" s="713">
        <f t="shared" si="3"/>
        <v>0</v>
      </c>
      <c r="R43" s="96"/>
      <c r="S43" s="736"/>
      <c r="T43" s="716">
        <f t="shared" si="2"/>
        <v>0</v>
      </c>
      <c r="U43" s="717"/>
    </row>
    <row r="44" spans="1:21" ht="18" customHeight="1" x14ac:dyDescent="0.25">
      <c r="A44" s="171" t="s">
        <v>424</v>
      </c>
      <c r="B44" s="710" t="s">
        <v>126</v>
      </c>
      <c r="C44" s="152"/>
      <c r="D44" s="986">
        <v>30</v>
      </c>
      <c r="E44" s="711">
        <f>SUM(Monday:Sunday!E44)</f>
        <v>0</v>
      </c>
      <c r="F44" s="711">
        <f>SUM(Monday:Sunday!F44)</f>
        <v>0</v>
      </c>
      <c r="G44" s="711">
        <f>SUM(Monday:Sunday!G44)</f>
        <v>0</v>
      </c>
      <c r="H44" s="711">
        <f>SUM(Monday:Sunday!H44)</f>
        <v>0</v>
      </c>
      <c r="I44" s="711">
        <f>SUM(Monday:Sunday!I44)</f>
        <v>0</v>
      </c>
      <c r="J44" s="711"/>
      <c r="K44" s="712">
        <f>SUM(Monday:Sunday!K44)</f>
        <v>0</v>
      </c>
      <c r="L44" s="712">
        <f>SUM(Monday:Sunday!L44)</f>
        <v>0</v>
      </c>
      <c r="M44" s="712">
        <f>SUM(Monday:Sunday!M44)</f>
        <v>0</v>
      </c>
      <c r="N44" s="712">
        <f>SUM(Monday:Sunday!N44)</f>
        <v>0</v>
      </c>
      <c r="O44" s="712">
        <f>SUM(Monday:Sunday!O44)</f>
        <v>0</v>
      </c>
      <c r="P44" s="712">
        <f>SUM(Monday:Sunday!P44)</f>
        <v>0</v>
      </c>
      <c r="Q44" s="713">
        <f t="shared" si="3"/>
        <v>0</v>
      </c>
      <c r="R44" s="96"/>
      <c r="S44" s="736"/>
      <c r="T44" s="716">
        <f t="shared" si="2"/>
        <v>0</v>
      </c>
      <c r="U44" s="717"/>
    </row>
    <row r="45" spans="1:21" ht="18" customHeight="1" x14ac:dyDescent="0.25">
      <c r="A45" s="171" t="s">
        <v>425</v>
      </c>
      <c r="B45" s="710" t="s">
        <v>125</v>
      </c>
      <c r="C45" s="152"/>
      <c r="D45" s="986">
        <v>35</v>
      </c>
      <c r="E45" s="711">
        <f>SUM(Monday:Sunday!E45)</f>
        <v>0</v>
      </c>
      <c r="F45" s="711">
        <f>SUM(Monday:Sunday!F45)</f>
        <v>0</v>
      </c>
      <c r="G45" s="711">
        <f>SUM(Monday:Sunday!G45)</f>
        <v>0</v>
      </c>
      <c r="H45" s="711">
        <f>SUM(Monday:Sunday!H45)</f>
        <v>0</v>
      </c>
      <c r="I45" s="711">
        <f>SUM(Monday:Sunday!I45)</f>
        <v>0</v>
      </c>
      <c r="J45" s="711"/>
      <c r="K45" s="712">
        <f>SUM(Monday:Sunday!K45)</f>
        <v>0</v>
      </c>
      <c r="L45" s="712">
        <f>SUM(Monday:Sunday!L45)</f>
        <v>0</v>
      </c>
      <c r="M45" s="712">
        <f>SUM(Monday:Sunday!M45)</f>
        <v>0</v>
      </c>
      <c r="N45" s="712">
        <f>SUM(Monday:Sunday!N45)</f>
        <v>0</v>
      </c>
      <c r="O45" s="712">
        <f>SUM(Monday:Sunday!O45)</f>
        <v>0</v>
      </c>
      <c r="P45" s="712">
        <f>SUM(Monday:Sunday!P45)</f>
        <v>0</v>
      </c>
      <c r="Q45" s="713">
        <f t="shared" si="3"/>
        <v>0</v>
      </c>
      <c r="R45" s="96"/>
      <c r="S45" s="736"/>
      <c r="T45" s="716">
        <f t="shared" si="2"/>
        <v>0</v>
      </c>
      <c r="U45" s="717"/>
    </row>
    <row r="46" spans="1:21" ht="18" customHeight="1" x14ac:dyDescent="0.25">
      <c r="A46" s="171" t="s">
        <v>426</v>
      </c>
      <c r="B46" s="710" t="s">
        <v>124</v>
      </c>
      <c r="C46" s="152"/>
      <c r="D46" s="986">
        <v>30</v>
      </c>
      <c r="E46" s="711">
        <f>SUM(Monday:Sunday!E46)</f>
        <v>0</v>
      </c>
      <c r="F46" s="711">
        <f>SUM(Monday:Sunday!F46)</f>
        <v>0</v>
      </c>
      <c r="G46" s="711">
        <f>SUM(Monday:Sunday!G46)</f>
        <v>0</v>
      </c>
      <c r="H46" s="711">
        <f>SUM(Monday:Sunday!H46)</f>
        <v>0</v>
      </c>
      <c r="I46" s="711">
        <f>SUM(Monday:Sunday!I46)</f>
        <v>0</v>
      </c>
      <c r="J46" s="711"/>
      <c r="K46" s="712">
        <f>SUM(Monday:Sunday!K46)</f>
        <v>0</v>
      </c>
      <c r="L46" s="712">
        <f>SUM(Monday:Sunday!L46)</f>
        <v>0</v>
      </c>
      <c r="M46" s="712">
        <f>SUM(Monday:Sunday!M46)</f>
        <v>0</v>
      </c>
      <c r="N46" s="712">
        <f>SUM(Monday:Sunday!N46)</f>
        <v>0</v>
      </c>
      <c r="O46" s="712">
        <f>SUM(Monday:Sunday!O46)</f>
        <v>0</v>
      </c>
      <c r="P46" s="712">
        <f>SUM(Monday:Sunday!P46)</f>
        <v>0</v>
      </c>
      <c r="Q46" s="713">
        <f t="shared" si="3"/>
        <v>0</v>
      </c>
      <c r="R46" s="96"/>
      <c r="S46" s="736"/>
      <c r="T46" s="716">
        <f t="shared" si="2"/>
        <v>0</v>
      </c>
      <c r="U46" s="717"/>
    </row>
    <row r="47" spans="1:21" ht="18" customHeight="1" x14ac:dyDescent="0.25">
      <c r="A47" s="171" t="s">
        <v>427</v>
      </c>
      <c r="B47" s="738" t="s">
        <v>123</v>
      </c>
      <c r="C47" s="152"/>
      <c r="D47" s="986">
        <v>25</v>
      </c>
      <c r="E47" s="711">
        <f>SUM(Monday:Sunday!E47)</f>
        <v>0</v>
      </c>
      <c r="F47" s="711">
        <f>SUM(Monday:Sunday!F47)</f>
        <v>0</v>
      </c>
      <c r="G47" s="711">
        <f>SUM(Monday:Sunday!G47)</f>
        <v>0</v>
      </c>
      <c r="H47" s="711">
        <f>SUM(Monday:Sunday!H47)</f>
        <v>0</v>
      </c>
      <c r="I47" s="711">
        <f>SUM(Monday:Sunday!I47)</f>
        <v>0</v>
      </c>
      <c r="J47" s="711"/>
      <c r="K47" s="712">
        <f>SUM(Monday:Sunday!K47)</f>
        <v>0</v>
      </c>
      <c r="L47" s="712">
        <f>SUM(Monday:Sunday!L47)</f>
        <v>0</v>
      </c>
      <c r="M47" s="712">
        <f>SUM(Monday:Sunday!M47)</f>
        <v>0</v>
      </c>
      <c r="N47" s="712">
        <f>SUM(Monday:Sunday!N47)</f>
        <v>0</v>
      </c>
      <c r="O47" s="712">
        <f>SUM(Monday:Sunday!O47)</f>
        <v>0</v>
      </c>
      <c r="P47" s="712">
        <f>SUM(Monday:Sunday!P47)</f>
        <v>0</v>
      </c>
      <c r="Q47" s="713">
        <f t="shared" si="3"/>
        <v>0</v>
      </c>
      <c r="R47" s="714" t="s">
        <v>129</v>
      </c>
      <c r="S47" s="737">
        <f>SUM(Q42:Q48)</f>
        <v>0</v>
      </c>
      <c r="T47" s="716">
        <f t="shared" si="2"/>
        <v>0</v>
      </c>
      <c r="U47" s="717"/>
    </row>
    <row r="48" spans="1:21" ht="18" customHeight="1" x14ac:dyDescent="0.25">
      <c r="A48" s="171" t="s">
        <v>221</v>
      </c>
      <c r="B48" s="738" t="s">
        <v>145</v>
      </c>
      <c r="C48" s="152"/>
      <c r="D48" s="986">
        <v>25</v>
      </c>
      <c r="E48" s="711">
        <f>SUM(Monday:Sunday!E48)</f>
        <v>0</v>
      </c>
      <c r="F48" s="711">
        <f>SUM(Monday:Sunday!F48)</f>
        <v>0</v>
      </c>
      <c r="G48" s="711">
        <f>SUM(Monday:Sunday!G48)</f>
        <v>0</v>
      </c>
      <c r="H48" s="711">
        <f>SUM(Monday:Sunday!H48)</f>
        <v>0</v>
      </c>
      <c r="I48" s="711">
        <f>SUM(Monday:Sunday!I48)</f>
        <v>0</v>
      </c>
      <c r="J48" s="711"/>
      <c r="K48" s="712">
        <f>SUM(Monday:Sunday!K48)</f>
        <v>0</v>
      </c>
      <c r="L48" s="712">
        <f>SUM(Monday:Sunday!L48)</f>
        <v>0</v>
      </c>
      <c r="M48" s="712">
        <f>SUM(Monday:Sunday!M48)</f>
        <v>0</v>
      </c>
      <c r="N48" s="712">
        <f>SUM(Monday:Sunday!N48)</f>
        <v>0</v>
      </c>
      <c r="O48" s="712">
        <f>SUM(Monday:Sunday!O48)</f>
        <v>0</v>
      </c>
      <c r="P48" s="712">
        <f>SUM(Monday:Sunday!P48)</f>
        <v>0</v>
      </c>
      <c r="Q48" s="713">
        <f t="shared" si="3"/>
        <v>0</v>
      </c>
      <c r="R48" s="96"/>
      <c r="S48" s="736"/>
      <c r="T48" s="716">
        <f t="shared" si="2"/>
        <v>0</v>
      </c>
      <c r="U48" s="717"/>
    </row>
    <row r="49" spans="1:21" ht="14.1" customHeight="1" x14ac:dyDescent="0.25">
      <c r="A49" s="138"/>
      <c r="B49" s="739" t="s">
        <v>7</v>
      </c>
      <c r="C49" s="152"/>
      <c r="D49" s="987"/>
      <c r="E49" s="724"/>
      <c r="F49" s="724"/>
      <c r="G49" s="724"/>
      <c r="H49" s="724"/>
      <c r="I49" s="724"/>
      <c r="J49" s="724"/>
      <c r="K49" s="729"/>
      <c r="L49" s="729"/>
      <c r="M49" s="729"/>
      <c r="N49" s="729"/>
      <c r="O49" s="729"/>
      <c r="P49" s="729"/>
      <c r="Q49" s="732"/>
      <c r="R49" s="96"/>
      <c r="S49" s="719"/>
      <c r="T49" s="716">
        <f t="shared" si="2"/>
        <v>0</v>
      </c>
      <c r="U49" s="717"/>
    </row>
    <row r="50" spans="1:21" ht="18" customHeight="1" x14ac:dyDescent="0.25">
      <c r="A50" s="156" t="s">
        <v>422</v>
      </c>
      <c r="B50" s="734" t="s">
        <v>26</v>
      </c>
      <c r="C50" s="152"/>
      <c r="D50" s="986" t="s">
        <v>283</v>
      </c>
      <c r="E50" s="711">
        <f>SUM(Monday:Sunday!E50)</f>
        <v>0</v>
      </c>
      <c r="F50" s="711">
        <f>SUM(Monday:Sunday!F50)</f>
        <v>0</v>
      </c>
      <c r="G50" s="711">
        <f>SUM(Monday:Sunday!G50)</f>
        <v>0</v>
      </c>
      <c r="H50" s="711">
        <f>SUM(Monday:Sunday!H50)</f>
        <v>0</v>
      </c>
      <c r="I50" s="711">
        <f>SUM(Monday:Sunday!I50)</f>
        <v>0</v>
      </c>
      <c r="J50" s="711"/>
      <c r="K50" s="712">
        <f>SUM(Monday:Sunday!K50)</f>
        <v>0</v>
      </c>
      <c r="L50" s="712">
        <f>SUM(Monday:Sunday!L50)</f>
        <v>0</v>
      </c>
      <c r="M50" s="712">
        <f>SUM(Monday:Sunday!M50)</f>
        <v>0</v>
      </c>
      <c r="N50" s="712">
        <f>SUM(Monday:Sunday!N50)</f>
        <v>0</v>
      </c>
      <c r="O50" s="712">
        <f>SUM(Monday:Sunday!O50)</f>
        <v>0</v>
      </c>
      <c r="P50" s="712">
        <f>SUM(Monday:Sunday!P50)</f>
        <v>0</v>
      </c>
      <c r="Q50" s="713">
        <f t="shared" ref="Q50:Q86" si="4">SUM(K50:P50)</f>
        <v>0</v>
      </c>
      <c r="R50" s="714" t="s">
        <v>130</v>
      </c>
      <c r="S50" s="740">
        <f>SUM(Q50:Q82)</f>
        <v>380</v>
      </c>
      <c r="T50" s="716">
        <f t="shared" si="2"/>
        <v>380</v>
      </c>
      <c r="U50" s="717"/>
    </row>
    <row r="51" spans="1:21" ht="18" customHeight="1" x14ac:dyDescent="0.25">
      <c r="A51" s="156" t="s">
        <v>423</v>
      </c>
      <c r="B51" s="734" t="s">
        <v>27</v>
      </c>
      <c r="C51" s="152"/>
      <c r="D51" s="986" t="s">
        <v>283</v>
      </c>
      <c r="E51" s="711">
        <f>SUM(Monday:Sunday!E51)</f>
        <v>0</v>
      </c>
      <c r="F51" s="711">
        <f>SUM(Monday:Sunday!F51)</f>
        <v>0</v>
      </c>
      <c r="G51" s="711">
        <f>SUM(Monday:Sunday!G51)</f>
        <v>0</v>
      </c>
      <c r="H51" s="711">
        <f>SUM(Monday:Sunday!H51)</f>
        <v>0</v>
      </c>
      <c r="I51" s="711">
        <f>SUM(Monday:Sunday!I51)</f>
        <v>0</v>
      </c>
      <c r="J51" s="711"/>
      <c r="K51" s="712">
        <f>SUM(Monday:Sunday!K51)</f>
        <v>0</v>
      </c>
      <c r="L51" s="712">
        <f>SUM(Monday:Sunday!L51)</f>
        <v>0</v>
      </c>
      <c r="M51" s="712">
        <f>SUM(Monday:Sunday!M51)</f>
        <v>0</v>
      </c>
      <c r="N51" s="712">
        <f>SUM(Monday:Sunday!N51)</f>
        <v>0</v>
      </c>
      <c r="O51" s="712">
        <f>SUM(Monday:Sunday!O51)</f>
        <v>0</v>
      </c>
      <c r="P51" s="712">
        <f>SUM(Monday:Sunday!P51)</f>
        <v>0</v>
      </c>
      <c r="Q51" s="713">
        <f t="shared" si="4"/>
        <v>0</v>
      </c>
      <c r="R51" s="96"/>
      <c r="S51" s="719"/>
      <c r="T51" s="716">
        <f t="shared" si="2"/>
        <v>0</v>
      </c>
      <c r="U51" s="717"/>
    </row>
    <row r="52" spans="1:21" ht="18" customHeight="1" x14ac:dyDescent="0.25">
      <c r="A52" s="156" t="s">
        <v>428</v>
      </c>
      <c r="B52" s="734" t="s">
        <v>232</v>
      </c>
      <c r="C52" s="152"/>
      <c r="D52" s="986">
        <v>15</v>
      </c>
      <c r="E52" s="711">
        <f>SUM(Monday:Sunday!E52)</f>
        <v>0</v>
      </c>
      <c r="F52" s="711">
        <f>SUM(Monday:Sunday!F52)</f>
        <v>0</v>
      </c>
      <c r="G52" s="711">
        <f>SUM(Monday:Sunday!G52)</f>
        <v>0</v>
      </c>
      <c r="H52" s="711">
        <f>SUM(Monday:Sunday!H52)</f>
        <v>0</v>
      </c>
      <c r="I52" s="711">
        <f>SUM(Monday:Sunday!I52)</f>
        <v>0</v>
      </c>
      <c r="J52" s="711"/>
      <c r="K52" s="712">
        <f>SUM(Monday:Sunday!K52)</f>
        <v>0</v>
      </c>
      <c r="L52" s="712">
        <f>SUM(Monday:Sunday!L52)</f>
        <v>0</v>
      </c>
      <c r="M52" s="712">
        <f>SUM(Monday:Sunday!M52)</f>
        <v>0</v>
      </c>
      <c r="N52" s="712">
        <f>SUM(Monday:Sunday!N52)</f>
        <v>0</v>
      </c>
      <c r="O52" s="712">
        <f>SUM(Monday:Sunday!O52)</f>
        <v>0</v>
      </c>
      <c r="P52" s="712">
        <f>SUM(Monday:Sunday!P52)</f>
        <v>0</v>
      </c>
      <c r="Q52" s="713">
        <f t="shared" ref="Q52:Q62" si="5">SUM(K52:P52)</f>
        <v>0</v>
      </c>
      <c r="R52" s="96"/>
      <c r="S52" s="719"/>
      <c r="T52" s="716"/>
      <c r="U52" s="717"/>
    </row>
    <row r="53" spans="1:21" ht="18" customHeight="1" x14ac:dyDescent="0.25">
      <c r="A53" s="156" t="s">
        <v>424</v>
      </c>
      <c r="B53" s="734" t="s">
        <v>28</v>
      </c>
      <c r="C53" s="180"/>
      <c r="D53" s="986">
        <v>30</v>
      </c>
      <c r="E53" s="711">
        <f>SUM(Monday:Sunday!E53)</f>
        <v>0</v>
      </c>
      <c r="F53" s="711">
        <f>SUM(Monday:Sunday!F53)</f>
        <v>0</v>
      </c>
      <c r="G53" s="711">
        <f>SUM(Monday:Sunday!G53)</f>
        <v>2</v>
      </c>
      <c r="H53" s="711">
        <f>SUM(Monday:Sunday!H53)</f>
        <v>0</v>
      </c>
      <c r="I53" s="711">
        <f>SUM(Monday:Sunday!I53)</f>
        <v>0</v>
      </c>
      <c r="J53" s="711"/>
      <c r="K53" s="712">
        <f>SUM(Monday:Sunday!K53)</f>
        <v>0</v>
      </c>
      <c r="L53" s="712">
        <f>SUM(Monday:Sunday!L53)</f>
        <v>0</v>
      </c>
      <c r="M53" s="712">
        <f>SUM(Monday:Sunday!M53)</f>
        <v>60</v>
      </c>
      <c r="N53" s="712">
        <f>SUM(Monday:Sunday!N53)</f>
        <v>0</v>
      </c>
      <c r="O53" s="712">
        <f>SUM(Monday:Sunday!O53)</f>
        <v>0</v>
      </c>
      <c r="P53" s="712">
        <f>SUM(Monday:Sunday!P53)</f>
        <v>0</v>
      </c>
      <c r="Q53" s="713">
        <f t="shared" si="5"/>
        <v>60</v>
      </c>
      <c r="R53" s="741" t="s">
        <v>81</v>
      </c>
      <c r="S53" s="742">
        <f>SUM(S47:S50)</f>
        <v>380</v>
      </c>
      <c r="T53" s="716">
        <f>S53-Q53</f>
        <v>320</v>
      </c>
      <c r="U53" s="717"/>
    </row>
    <row r="54" spans="1:21" ht="18" hidden="1" customHeight="1" x14ac:dyDescent="0.25">
      <c r="A54" s="156">
        <v>1103</v>
      </c>
      <c r="B54" s="734" t="s">
        <v>305</v>
      </c>
      <c r="C54" s="180"/>
      <c r="D54" s="986">
        <v>20</v>
      </c>
      <c r="E54" s="711">
        <f>SUM(Monday:Sunday!E54)</f>
        <v>0</v>
      </c>
      <c r="F54" s="711">
        <f>SUM(Monday:Sunday!F54)</f>
        <v>0</v>
      </c>
      <c r="G54" s="711">
        <f>SUM(Monday:Sunday!G54)</f>
        <v>0</v>
      </c>
      <c r="H54" s="711">
        <f>SUM(Monday:Sunday!H54)</f>
        <v>0</v>
      </c>
      <c r="I54" s="711">
        <f>SUM(Monday:Sunday!I54)</f>
        <v>0</v>
      </c>
      <c r="J54" s="711"/>
      <c r="K54" s="712">
        <f>SUM(Monday:Sunday!K54)</f>
        <v>0</v>
      </c>
      <c r="L54" s="712">
        <f>SUM(Monday:Sunday!L54)</f>
        <v>0</v>
      </c>
      <c r="M54" s="712">
        <f>SUM(Monday:Sunday!M54)</f>
        <v>0</v>
      </c>
      <c r="N54" s="712">
        <f>SUM(Monday:Sunday!N54)</f>
        <v>0</v>
      </c>
      <c r="O54" s="712">
        <f>SUM(Monday:Sunday!O54)</f>
        <v>0</v>
      </c>
      <c r="P54" s="712">
        <f>SUM(Monday:Sunday!P54)</f>
        <v>0</v>
      </c>
      <c r="Q54" s="713">
        <f t="shared" si="5"/>
        <v>0</v>
      </c>
      <c r="R54" s="741"/>
      <c r="S54" s="742"/>
      <c r="T54" s="716"/>
      <c r="U54" s="717"/>
    </row>
    <row r="55" spans="1:21" ht="18" customHeight="1" x14ac:dyDescent="0.25">
      <c r="A55" s="156" t="s">
        <v>425</v>
      </c>
      <c r="B55" s="734" t="s">
        <v>29</v>
      </c>
      <c r="C55" s="180"/>
      <c r="D55" s="986">
        <v>40</v>
      </c>
      <c r="E55" s="711">
        <f>SUM(Monday:Sunday!E55)</f>
        <v>0</v>
      </c>
      <c r="F55" s="711">
        <f>SUM(Monday:Sunday!F55)</f>
        <v>0</v>
      </c>
      <c r="G55" s="711">
        <f>SUM(Monday:Sunday!G55)</f>
        <v>2</v>
      </c>
      <c r="H55" s="711">
        <f>SUM(Monday:Sunday!H55)</f>
        <v>0</v>
      </c>
      <c r="I55" s="711">
        <f>SUM(Monday:Sunday!I55)</f>
        <v>0</v>
      </c>
      <c r="J55" s="711"/>
      <c r="K55" s="712">
        <f>SUM(Monday:Sunday!K55)</f>
        <v>0</v>
      </c>
      <c r="L55" s="712">
        <f>SUM(Monday:Sunday!L55)</f>
        <v>0</v>
      </c>
      <c r="M55" s="712">
        <f>SUM(Monday:Sunday!M55)</f>
        <v>120</v>
      </c>
      <c r="N55" s="712">
        <f>SUM(Monday:Sunday!N55)</f>
        <v>0</v>
      </c>
      <c r="O55" s="712">
        <f>SUM(Monday:Sunday!O55)</f>
        <v>0</v>
      </c>
      <c r="P55" s="712">
        <f>SUM(Monday:Sunday!P55)</f>
        <v>0</v>
      </c>
      <c r="Q55" s="713">
        <f t="shared" si="5"/>
        <v>120</v>
      </c>
      <c r="R55" s="96"/>
      <c r="S55" s="719"/>
      <c r="T55" s="716">
        <f>S55-Q55</f>
        <v>-120</v>
      </c>
      <c r="U55" s="717"/>
    </row>
    <row r="56" spans="1:21" ht="18" hidden="1" customHeight="1" x14ac:dyDescent="0.25">
      <c r="A56" s="156">
        <v>1104</v>
      </c>
      <c r="B56" s="734" t="s">
        <v>306</v>
      </c>
      <c r="C56" s="180"/>
      <c r="D56" s="986">
        <v>25</v>
      </c>
      <c r="E56" s="711">
        <f>SUM(Monday:Sunday!E56)</f>
        <v>0</v>
      </c>
      <c r="F56" s="711">
        <f>SUM(Monday:Sunday!F56)</f>
        <v>0</v>
      </c>
      <c r="G56" s="711">
        <f>SUM(Monday:Sunday!G56)</f>
        <v>0</v>
      </c>
      <c r="H56" s="711">
        <f>SUM(Monday:Sunday!H56)</f>
        <v>0</v>
      </c>
      <c r="I56" s="711">
        <f>SUM(Monday:Sunday!I56)</f>
        <v>0</v>
      </c>
      <c r="J56" s="711"/>
      <c r="K56" s="712">
        <f>SUM(Monday:Sunday!K56)</f>
        <v>0</v>
      </c>
      <c r="L56" s="712">
        <f>SUM(Monday:Sunday!L56)</f>
        <v>0</v>
      </c>
      <c r="M56" s="712">
        <f>SUM(Monday:Sunday!M56)</f>
        <v>0</v>
      </c>
      <c r="N56" s="712">
        <f>SUM(Monday:Sunday!N56)</f>
        <v>0</v>
      </c>
      <c r="O56" s="712">
        <f>SUM(Monday:Sunday!O56)</f>
        <v>0</v>
      </c>
      <c r="P56" s="712">
        <f>SUM(Monday:Sunday!P56)</f>
        <v>0</v>
      </c>
      <c r="Q56" s="713">
        <f t="shared" si="5"/>
        <v>0</v>
      </c>
      <c r="R56" s="96"/>
      <c r="S56" s="719"/>
      <c r="T56" s="716"/>
      <c r="U56" s="717"/>
    </row>
    <row r="57" spans="1:21" ht="18" customHeight="1" x14ac:dyDescent="0.25">
      <c r="A57" s="156" t="s">
        <v>429</v>
      </c>
      <c r="B57" s="734" t="s">
        <v>244</v>
      </c>
      <c r="C57" s="180"/>
      <c r="D57" s="986">
        <v>35</v>
      </c>
      <c r="E57" s="711">
        <f>SUM(Monday:Sunday!E57)</f>
        <v>0</v>
      </c>
      <c r="F57" s="711">
        <f>SUM(Monday:Sunday!F57)</f>
        <v>0</v>
      </c>
      <c r="G57" s="711">
        <f>SUM(Monday:Sunday!G57)</f>
        <v>0</v>
      </c>
      <c r="H57" s="711">
        <f>SUM(Monday:Sunday!H57)</f>
        <v>0</v>
      </c>
      <c r="I57" s="711">
        <f>SUM(Monday:Sunday!I57)</f>
        <v>0</v>
      </c>
      <c r="J57" s="711"/>
      <c r="K57" s="712">
        <f>SUM(Monday:Sunday!K57)</f>
        <v>0</v>
      </c>
      <c r="L57" s="712">
        <f>SUM(Monday:Sunday!L57)</f>
        <v>0</v>
      </c>
      <c r="M57" s="712">
        <f>SUM(Monday:Sunday!M57)</f>
        <v>0</v>
      </c>
      <c r="N57" s="712">
        <f>SUM(Monday:Sunday!N57)</f>
        <v>0</v>
      </c>
      <c r="O57" s="712">
        <f>SUM(Monday:Sunday!O57)</f>
        <v>0</v>
      </c>
      <c r="P57" s="712">
        <f>SUM(Monday:Sunday!P57)</f>
        <v>0</v>
      </c>
      <c r="Q57" s="713">
        <f t="shared" si="5"/>
        <v>0</v>
      </c>
      <c r="R57" s="96"/>
      <c r="S57" s="719"/>
      <c r="T57" s="716"/>
      <c r="U57" s="717"/>
    </row>
    <row r="58" spans="1:21" ht="18" hidden="1" customHeight="1" x14ac:dyDescent="0.25">
      <c r="A58" s="156">
        <v>1105</v>
      </c>
      <c r="B58" s="734" t="s">
        <v>307</v>
      </c>
      <c r="C58" s="180"/>
      <c r="D58" s="986">
        <v>24</v>
      </c>
      <c r="E58" s="711">
        <f>SUM(Monday:Sunday!E58)</f>
        <v>0</v>
      </c>
      <c r="F58" s="711">
        <f>SUM(Monday:Sunday!F58)</f>
        <v>0</v>
      </c>
      <c r="G58" s="711">
        <f>SUM(Monday:Sunday!G58)</f>
        <v>0</v>
      </c>
      <c r="H58" s="711">
        <f>SUM(Monday:Sunday!H58)</f>
        <v>0</v>
      </c>
      <c r="I58" s="711">
        <f>SUM(Monday:Sunday!I58)</f>
        <v>0</v>
      </c>
      <c r="J58" s="711"/>
      <c r="K58" s="712">
        <f>SUM(Monday:Sunday!K58)</f>
        <v>0</v>
      </c>
      <c r="L58" s="712">
        <f>SUM(Monday:Sunday!L58)</f>
        <v>0</v>
      </c>
      <c r="M58" s="712">
        <f>SUM(Monday:Sunday!M58)</f>
        <v>0</v>
      </c>
      <c r="N58" s="712">
        <f>SUM(Monday:Sunday!N58)</f>
        <v>0</v>
      </c>
      <c r="O58" s="712">
        <f>SUM(Monday:Sunday!O58)</f>
        <v>0</v>
      </c>
      <c r="P58" s="712">
        <f>SUM(Monday:Sunday!P58)</f>
        <v>0</v>
      </c>
      <c r="Q58" s="713">
        <f t="shared" si="5"/>
        <v>0</v>
      </c>
      <c r="R58" s="96"/>
      <c r="S58" s="719"/>
      <c r="T58" s="716"/>
      <c r="U58" s="717"/>
    </row>
    <row r="59" spans="1:21" ht="18" customHeight="1" x14ac:dyDescent="0.25">
      <c r="A59" s="156" t="s">
        <v>429</v>
      </c>
      <c r="B59" s="734" t="s">
        <v>245</v>
      </c>
      <c r="C59" s="180"/>
      <c r="D59" s="986">
        <v>35</v>
      </c>
      <c r="E59" s="711">
        <f>SUM(Monday:Sunday!E59)</f>
        <v>0</v>
      </c>
      <c r="F59" s="711">
        <f>SUM(Monday:Sunday!F59)</f>
        <v>0</v>
      </c>
      <c r="G59" s="711">
        <f>SUM(Monday:Sunday!G59)</f>
        <v>1</v>
      </c>
      <c r="H59" s="711">
        <f>SUM(Monday:Sunday!H59)</f>
        <v>0</v>
      </c>
      <c r="I59" s="711">
        <f>SUM(Monday:Sunday!I59)</f>
        <v>0</v>
      </c>
      <c r="J59" s="711"/>
      <c r="K59" s="712">
        <f>SUM(Monday:Sunday!K59)</f>
        <v>0</v>
      </c>
      <c r="L59" s="712">
        <f>SUM(Monday:Sunday!L59)</f>
        <v>0</v>
      </c>
      <c r="M59" s="712">
        <f>SUM(Monday:Sunday!M59)</f>
        <v>35</v>
      </c>
      <c r="N59" s="712">
        <f>SUM(Monday:Sunday!N59)</f>
        <v>0</v>
      </c>
      <c r="O59" s="712">
        <f>SUM(Monday:Sunday!O59)</f>
        <v>0</v>
      </c>
      <c r="P59" s="712">
        <f>SUM(Monday:Sunday!P59)</f>
        <v>0</v>
      </c>
      <c r="Q59" s="713">
        <f t="shared" si="5"/>
        <v>35</v>
      </c>
      <c r="R59" s="96"/>
      <c r="S59" s="719"/>
      <c r="T59" s="716"/>
      <c r="U59" s="717"/>
    </row>
    <row r="60" spans="1:21" ht="18" hidden="1" customHeight="1" x14ac:dyDescent="0.25">
      <c r="A60" s="156">
        <v>1105</v>
      </c>
      <c r="B60" s="734" t="s">
        <v>308</v>
      </c>
      <c r="C60" s="180"/>
      <c r="D60" s="986">
        <v>23</v>
      </c>
      <c r="E60" s="711">
        <f>SUM(Monday:Sunday!E60)</f>
        <v>0</v>
      </c>
      <c r="F60" s="711">
        <f>SUM(Monday:Sunday!F60)</f>
        <v>0</v>
      </c>
      <c r="G60" s="711">
        <f>SUM(Monday:Sunday!G60)</f>
        <v>0</v>
      </c>
      <c r="H60" s="711">
        <f>SUM(Monday:Sunday!H60)</f>
        <v>0</v>
      </c>
      <c r="I60" s="711">
        <f>SUM(Monday:Sunday!I60)</f>
        <v>0</v>
      </c>
      <c r="J60" s="711"/>
      <c r="K60" s="712">
        <f>SUM(Monday:Sunday!K60)</f>
        <v>0</v>
      </c>
      <c r="L60" s="712">
        <f>SUM(Monday:Sunday!L60)</f>
        <v>0</v>
      </c>
      <c r="M60" s="712">
        <f>SUM(Monday:Sunday!M60)</f>
        <v>0</v>
      </c>
      <c r="N60" s="712">
        <f>SUM(Monday:Sunday!N60)</f>
        <v>0</v>
      </c>
      <c r="O60" s="712">
        <f>SUM(Monday:Sunday!O60)</f>
        <v>0</v>
      </c>
      <c r="P60" s="712">
        <f>SUM(Monday:Sunday!P60)</f>
        <v>0</v>
      </c>
      <c r="Q60" s="713">
        <f t="shared" si="5"/>
        <v>0</v>
      </c>
      <c r="R60" s="96"/>
      <c r="S60" s="719"/>
      <c r="T60" s="716"/>
      <c r="U60" s="717"/>
    </row>
    <row r="61" spans="1:21" ht="18" customHeight="1" x14ac:dyDescent="0.25">
      <c r="A61" s="156" t="s">
        <v>426</v>
      </c>
      <c r="B61" s="734" t="s">
        <v>30</v>
      </c>
      <c r="C61" s="180"/>
      <c r="D61" s="986">
        <v>30</v>
      </c>
      <c r="E61" s="711">
        <f>SUM(Monday:Sunday!E61)</f>
        <v>0</v>
      </c>
      <c r="F61" s="711">
        <f>SUM(Monday:Sunday!F61)</f>
        <v>0</v>
      </c>
      <c r="G61" s="711">
        <f>SUM(Monday:Sunday!G61)</f>
        <v>3</v>
      </c>
      <c r="H61" s="711">
        <f>SUM(Monday:Sunday!H61)</f>
        <v>0</v>
      </c>
      <c r="I61" s="711">
        <f>SUM(Monday:Sunday!I61)</f>
        <v>0</v>
      </c>
      <c r="J61" s="711"/>
      <c r="K61" s="712">
        <f>SUM(Monday:Sunday!K61)</f>
        <v>0</v>
      </c>
      <c r="L61" s="712">
        <f>SUM(Monday:Sunday!L61)</f>
        <v>0</v>
      </c>
      <c r="M61" s="712">
        <f>SUM(Monday:Sunday!M61)</f>
        <v>105</v>
      </c>
      <c r="N61" s="712">
        <f>SUM(Monday:Sunday!N61)</f>
        <v>0</v>
      </c>
      <c r="O61" s="712">
        <f>SUM(Monday:Sunday!O61)</f>
        <v>0</v>
      </c>
      <c r="P61" s="712">
        <f>SUM(Monday:Sunday!P61)</f>
        <v>0</v>
      </c>
      <c r="Q61" s="713">
        <f t="shared" si="5"/>
        <v>105</v>
      </c>
      <c r="R61" s="714" t="s">
        <v>131</v>
      </c>
      <c r="S61" s="742">
        <f>SUM(Q88)</f>
        <v>0</v>
      </c>
      <c r="T61" s="716">
        <f>S61-Q61</f>
        <v>-105</v>
      </c>
      <c r="U61" s="717"/>
    </row>
    <row r="62" spans="1:21" ht="18" hidden="1" customHeight="1" x14ac:dyDescent="0.25">
      <c r="A62" s="156">
        <v>1106</v>
      </c>
      <c r="B62" s="734" t="s">
        <v>309</v>
      </c>
      <c r="C62" s="180"/>
      <c r="D62" s="986">
        <v>23</v>
      </c>
      <c r="E62" s="711">
        <f>SUM(Monday:Sunday!E62)</f>
        <v>0</v>
      </c>
      <c r="F62" s="711">
        <f>SUM(Monday:Sunday!F62)</f>
        <v>0</v>
      </c>
      <c r="G62" s="711">
        <f>SUM(Monday:Sunday!G62)</f>
        <v>0</v>
      </c>
      <c r="H62" s="711">
        <f>SUM(Monday:Sunday!H62)</f>
        <v>0</v>
      </c>
      <c r="I62" s="711">
        <f>SUM(Monday:Sunday!I62)</f>
        <v>0</v>
      </c>
      <c r="J62" s="711"/>
      <c r="K62" s="712">
        <f>SUM(Monday:Sunday!K62)</f>
        <v>0</v>
      </c>
      <c r="L62" s="712">
        <f>SUM(Monday:Sunday!L62)</f>
        <v>0</v>
      </c>
      <c r="M62" s="712">
        <f>SUM(Monday:Sunday!M62)</f>
        <v>0</v>
      </c>
      <c r="N62" s="712">
        <f>SUM(Monday:Sunday!N62)</f>
        <v>0</v>
      </c>
      <c r="O62" s="712">
        <f>SUM(Monday:Sunday!O62)</f>
        <v>0</v>
      </c>
      <c r="P62" s="712">
        <f>SUM(Monday:Sunday!P62)</f>
        <v>0</v>
      </c>
      <c r="Q62" s="713">
        <f t="shared" si="5"/>
        <v>0</v>
      </c>
      <c r="R62" s="714"/>
      <c r="S62" s="742"/>
      <c r="T62" s="716"/>
      <c r="U62" s="717"/>
    </row>
    <row r="63" spans="1:21" ht="18" customHeight="1" x14ac:dyDescent="0.25">
      <c r="A63" s="181" t="s">
        <v>427</v>
      </c>
      <c r="B63" s="734" t="s">
        <v>31</v>
      </c>
      <c r="C63" s="180"/>
      <c r="D63" s="986">
        <v>25</v>
      </c>
      <c r="E63" s="711">
        <f>SUM(Monday:Sunday!E63)</f>
        <v>0</v>
      </c>
      <c r="F63" s="711">
        <f>SUM(Monday:Sunday!F63)</f>
        <v>0</v>
      </c>
      <c r="G63" s="711">
        <f>SUM(Monday:Sunday!G63)</f>
        <v>0</v>
      </c>
      <c r="H63" s="711">
        <f>SUM(Monday:Sunday!H63)</f>
        <v>0</v>
      </c>
      <c r="I63" s="711">
        <f>SUM(Monday:Sunday!I63)</f>
        <v>0</v>
      </c>
      <c r="J63" s="711"/>
      <c r="K63" s="712">
        <f>SUM(Monday:Sunday!K63)</f>
        <v>0</v>
      </c>
      <c r="L63" s="712">
        <f>SUM(Monday:Sunday!L63)</f>
        <v>0</v>
      </c>
      <c r="M63" s="712">
        <f>SUM(Monday:Sunday!M63)</f>
        <v>0</v>
      </c>
      <c r="N63" s="712">
        <f>SUM(Monday:Sunday!N63)</f>
        <v>0</v>
      </c>
      <c r="O63" s="712">
        <f>SUM(Monday:Sunday!O63)</f>
        <v>0</v>
      </c>
      <c r="P63" s="712">
        <f>SUM(Monday:Sunday!P63)</f>
        <v>0</v>
      </c>
      <c r="Q63" s="713">
        <f t="shared" si="4"/>
        <v>0</v>
      </c>
      <c r="R63" s="96"/>
      <c r="S63" s="719"/>
      <c r="T63" s="716">
        <f>S63-Q63</f>
        <v>0</v>
      </c>
      <c r="U63" s="717"/>
    </row>
    <row r="64" spans="1:21" ht="18" hidden="1" customHeight="1" x14ac:dyDescent="0.25">
      <c r="A64" s="181">
        <v>1107</v>
      </c>
      <c r="B64" s="734" t="s">
        <v>310</v>
      </c>
      <c r="C64" s="180"/>
      <c r="D64" s="986">
        <v>18</v>
      </c>
      <c r="E64" s="711">
        <f>SUM(Monday:Sunday!E64)</f>
        <v>0</v>
      </c>
      <c r="F64" s="711">
        <f>SUM(Monday:Sunday!F64)</f>
        <v>0</v>
      </c>
      <c r="G64" s="711">
        <f>SUM(Monday:Sunday!G64)</f>
        <v>0</v>
      </c>
      <c r="H64" s="711">
        <f>SUM(Monday:Sunday!H64)</f>
        <v>0</v>
      </c>
      <c r="I64" s="711">
        <f>SUM(Monday:Sunday!I64)</f>
        <v>0</v>
      </c>
      <c r="J64" s="711"/>
      <c r="K64" s="712">
        <f>SUM(Monday:Sunday!K64)</f>
        <v>0</v>
      </c>
      <c r="L64" s="712">
        <f>SUM(Monday:Sunday!L64)</f>
        <v>0</v>
      </c>
      <c r="M64" s="712">
        <f>SUM(Monday:Sunday!M64)</f>
        <v>0</v>
      </c>
      <c r="N64" s="712">
        <f>SUM(Monday:Sunday!N64)</f>
        <v>0</v>
      </c>
      <c r="O64" s="712">
        <f>SUM(Monday:Sunday!O64)</f>
        <v>0</v>
      </c>
      <c r="P64" s="712">
        <f>SUM(Monday:Sunday!P64)</f>
        <v>0</v>
      </c>
      <c r="Q64" s="713">
        <f>SUM(K64:P64)</f>
        <v>0</v>
      </c>
      <c r="R64" s="96"/>
      <c r="S64" s="719"/>
      <c r="T64" s="716"/>
      <c r="U64" s="717"/>
    </row>
    <row r="65" spans="1:21" ht="18" customHeight="1" x14ac:dyDescent="0.25">
      <c r="A65" s="181" t="s">
        <v>430</v>
      </c>
      <c r="B65" s="734" t="s">
        <v>246</v>
      </c>
      <c r="C65" s="180"/>
      <c r="D65" s="986">
        <v>29</v>
      </c>
      <c r="E65" s="711">
        <f>SUM(Monday:Sunday!E65)</f>
        <v>0</v>
      </c>
      <c r="F65" s="711">
        <f>SUM(Monday:Sunday!F65)</f>
        <v>0</v>
      </c>
      <c r="G65" s="711">
        <f>SUM(Monday:Sunday!G65)</f>
        <v>2</v>
      </c>
      <c r="H65" s="711">
        <f>SUM(Monday:Sunday!H65)</f>
        <v>0</v>
      </c>
      <c r="I65" s="711">
        <f>SUM(Monday:Sunday!I65)</f>
        <v>0</v>
      </c>
      <c r="J65" s="711"/>
      <c r="K65" s="712">
        <f>SUM(Monday:Sunday!K65)</f>
        <v>0</v>
      </c>
      <c r="L65" s="712">
        <f>SUM(Monday:Sunday!L65)</f>
        <v>0</v>
      </c>
      <c r="M65" s="712">
        <f>SUM(Monday:Sunday!M65)</f>
        <v>60</v>
      </c>
      <c r="N65" s="712">
        <f>SUM(Monday:Sunday!N65)</f>
        <v>0</v>
      </c>
      <c r="O65" s="712">
        <f>SUM(Monday:Sunday!O65)</f>
        <v>0</v>
      </c>
      <c r="P65" s="712">
        <f>SUM(Monday:Sunday!P65)</f>
        <v>0</v>
      </c>
      <c r="Q65" s="713">
        <f t="shared" si="4"/>
        <v>60</v>
      </c>
      <c r="R65" s="96"/>
      <c r="S65" s="719"/>
      <c r="T65" s="716"/>
      <c r="U65" s="717"/>
    </row>
    <row r="66" spans="1:21" ht="18" hidden="1" customHeight="1" x14ac:dyDescent="0.25">
      <c r="A66" s="181">
        <v>1108</v>
      </c>
      <c r="B66" s="734" t="s">
        <v>311</v>
      </c>
      <c r="C66" s="180"/>
      <c r="D66" s="986">
        <v>22</v>
      </c>
      <c r="E66" s="711">
        <f>SUM(Monday:Sunday!E66)</f>
        <v>0</v>
      </c>
      <c r="F66" s="711">
        <f>SUM(Monday:Sunday!F66)</f>
        <v>0</v>
      </c>
      <c r="G66" s="711">
        <f>SUM(Monday:Sunday!G66)</f>
        <v>0</v>
      </c>
      <c r="H66" s="711">
        <f>SUM(Monday:Sunday!H66)</f>
        <v>0</v>
      </c>
      <c r="I66" s="711">
        <f>SUM(Monday:Sunday!I66)</f>
        <v>0</v>
      </c>
      <c r="J66" s="711"/>
      <c r="K66" s="712">
        <f>SUM(Monday:Sunday!K66)</f>
        <v>0</v>
      </c>
      <c r="L66" s="712">
        <f>SUM(Monday:Sunday!L66)</f>
        <v>0</v>
      </c>
      <c r="M66" s="712">
        <f>SUM(Monday:Sunday!M66)</f>
        <v>0</v>
      </c>
      <c r="N66" s="712">
        <f>SUM(Monday:Sunday!N66)</f>
        <v>0</v>
      </c>
      <c r="O66" s="712">
        <f>SUM(Monday:Sunday!O66)</f>
        <v>0</v>
      </c>
      <c r="P66" s="712">
        <f>SUM(Monday:Sunday!P66)</f>
        <v>0</v>
      </c>
      <c r="Q66" s="713">
        <f>SUM(K66:P66)</f>
        <v>0</v>
      </c>
      <c r="R66" s="96"/>
      <c r="S66" s="719"/>
      <c r="T66" s="716"/>
      <c r="U66" s="717"/>
    </row>
    <row r="67" spans="1:21" ht="18" customHeight="1" x14ac:dyDescent="0.25">
      <c r="A67" s="181" t="s">
        <v>430</v>
      </c>
      <c r="B67" s="734" t="s">
        <v>247</v>
      </c>
      <c r="C67" s="180"/>
      <c r="D67" s="986">
        <v>29</v>
      </c>
      <c r="E67" s="711">
        <f>SUM(Monday:Sunday!E67)</f>
        <v>0</v>
      </c>
      <c r="F67" s="711">
        <f>SUM(Monday:Sunday!F67)</f>
        <v>0</v>
      </c>
      <c r="G67" s="711">
        <f>SUM(Monday:Sunday!G67)</f>
        <v>0</v>
      </c>
      <c r="H67" s="711">
        <f>SUM(Monday:Sunday!H67)</f>
        <v>0</v>
      </c>
      <c r="I67" s="711">
        <f>SUM(Monday:Sunday!I67)</f>
        <v>0</v>
      </c>
      <c r="J67" s="711"/>
      <c r="K67" s="712">
        <f>SUM(Monday:Sunday!K67)</f>
        <v>0</v>
      </c>
      <c r="L67" s="712">
        <f>SUM(Monday:Sunday!L67)</f>
        <v>0</v>
      </c>
      <c r="M67" s="712">
        <f>SUM(Monday:Sunday!M67)</f>
        <v>0</v>
      </c>
      <c r="N67" s="712">
        <f>SUM(Monday:Sunday!N67)</f>
        <v>0</v>
      </c>
      <c r="O67" s="712">
        <f>SUM(Monday:Sunday!O67)</f>
        <v>0</v>
      </c>
      <c r="P67" s="712">
        <f>SUM(Monday:Sunday!P67)</f>
        <v>0</v>
      </c>
      <c r="Q67" s="713">
        <f t="shared" si="4"/>
        <v>0</v>
      </c>
      <c r="R67" s="96"/>
      <c r="S67" s="719"/>
      <c r="T67" s="716"/>
      <c r="U67" s="717"/>
    </row>
    <row r="68" spans="1:21" ht="18" hidden="1" customHeight="1" x14ac:dyDescent="0.25">
      <c r="A68" s="181">
        <v>1108</v>
      </c>
      <c r="B68" s="734" t="s">
        <v>312</v>
      </c>
      <c r="C68" s="180"/>
      <c r="D68" s="986">
        <v>21</v>
      </c>
      <c r="E68" s="711">
        <f>SUM(Monday:Sunday!E68)</f>
        <v>0</v>
      </c>
      <c r="F68" s="711">
        <f>SUM(Monday:Sunday!F68)</f>
        <v>0</v>
      </c>
      <c r="G68" s="711">
        <f>SUM(Monday:Sunday!G68)</f>
        <v>0</v>
      </c>
      <c r="H68" s="711">
        <f>SUM(Monday:Sunday!H68)</f>
        <v>0</v>
      </c>
      <c r="I68" s="711">
        <f>SUM(Monday:Sunday!I68)</f>
        <v>0</v>
      </c>
      <c r="J68" s="711"/>
      <c r="K68" s="712">
        <f>SUM(Monday:Sunday!K68)</f>
        <v>0</v>
      </c>
      <c r="L68" s="712">
        <f>SUM(Monday:Sunday!L68)</f>
        <v>0</v>
      </c>
      <c r="M68" s="712">
        <f>SUM(Monday:Sunday!M68)</f>
        <v>0</v>
      </c>
      <c r="N68" s="712">
        <f>SUM(Monday:Sunday!N68)</f>
        <v>0</v>
      </c>
      <c r="O68" s="712">
        <f>SUM(Monday:Sunday!O68)</f>
        <v>0</v>
      </c>
      <c r="P68" s="712">
        <f>SUM(Monday:Sunday!P68)</f>
        <v>0</v>
      </c>
      <c r="Q68" s="713">
        <f>SUM(K68:P68)</f>
        <v>0</v>
      </c>
      <c r="R68" s="96"/>
      <c r="S68" s="719"/>
      <c r="T68" s="716"/>
      <c r="U68" s="717"/>
    </row>
    <row r="69" spans="1:21" ht="18" customHeight="1" x14ac:dyDescent="0.25">
      <c r="A69" s="181" t="s">
        <v>431</v>
      </c>
      <c r="B69" s="734" t="s">
        <v>160</v>
      </c>
      <c r="C69" s="180"/>
      <c r="D69" s="986">
        <v>3</v>
      </c>
      <c r="E69" s="711">
        <f>SUM(Monday:Sunday!E69)</f>
        <v>0</v>
      </c>
      <c r="F69" s="711">
        <f>SUM(Monday:Sunday!F69)</f>
        <v>0</v>
      </c>
      <c r="G69" s="711">
        <f>SUM(Monday:Sunday!G69)</f>
        <v>0</v>
      </c>
      <c r="H69" s="711">
        <f>SUM(Monday:Sunday!H69)</f>
        <v>0</v>
      </c>
      <c r="I69" s="711">
        <f>SUM(Monday:Sunday!I69)</f>
        <v>0</v>
      </c>
      <c r="J69" s="711"/>
      <c r="K69" s="712">
        <f>SUM(Monday:Sunday!K69)</f>
        <v>0</v>
      </c>
      <c r="L69" s="712">
        <f>SUM(Monday:Sunday!L69)</f>
        <v>0</v>
      </c>
      <c r="M69" s="712">
        <f>SUM(Monday:Sunday!M69)</f>
        <v>0</v>
      </c>
      <c r="N69" s="712">
        <f>SUM(Monday:Sunday!N69)</f>
        <v>0</v>
      </c>
      <c r="O69" s="712">
        <f>SUM(Monday:Sunday!O69)</f>
        <v>0</v>
      </c>
      <c r="P69" s="712">
        <f>SUM(Monday:Sunday!P69)</f>
        <v>0</v>
      </c>
      <c r="Q69" s="713">
        <f t="shared" si="4"/>
        <v>0</v>
      </c>
      <c r="R69" s="96"/>
      <c r="S69" s="719"/>
      <c r="T69" s="716"/>
      <c r="U69" s="717"/>
    </row>
    <row r="70" spans="1:21" ht="18" customHeight="1" x14ac:dyDescent="0.25">
      <c r="A70" s="181" t="s">
        <v>458</v>
      </c>
      <c r="B70" s="734" t="s">
        <v>460</v>
      </c>
      <c r="C70" s="180"/>
      <c r="D70" s="986">
        <v>10</v>
      </c>
      <c r="E70" s="711">
        <f>SUM(Monday:Sunday!E70)</f>
        <v>0</v>
      </c>
      <c r="F70" s="711">
        <f>SUM(Monday:Sunday!F70)</f>
        <v>0</v>
      </c>
      <c r="G70" s="711">
        <f>SUM(Monday:Sunday!G70)</f>
        <v>0</v>
      </c>
      <c r="H70" s="711">
        <f>SUM(Monday:Sunday!H70)</f>
        <v>0</v>
      </c>
      <c r="I70" s="711">
        <f>SUM(Monday:Sunday!I70)</f>
        <v>0</v>
      </c>
      <c r="J70" s="711"/>
      <c r="K70" s="712">
        <f>SUM(Monday:Sunday!K70)</f>
        <v>0</v>
      </c>
      <c r="L70" s="712">
        <f>SUM(Monday:Sunday!L70)</f>
        <v>0</v>
      </c>
      <c r="M70" s="712">
        <f>SUM(Monday:Sunday!M70)</f>
        <v>0</v>
      </c>
      <c r="N70" s="712">
        <f>SUM(Monday:Sunday!N70)</f>
        <v>0</v>
      </c>
      <c r="O70" s="712">
        <f>SUM(Monday:Sunday!O70)</f>
        <v>0</v>
      </c>
      <c r="P70" s="712">
        <f>SUM(Monday:Sunday!P70)</f>
        <v>0</v>
      </c>
      <c r="Q70" s="713">
        <f t="shared" si="4"/>
        <v>0</v>
      </c>
      <c r="R70" s="96"/>
      <c r="S70" s="719"/>
      <c r="T70" s="716"/>
      <c r="U70" s="717"/>
    </row>
    <row r="71" spans="1:21" ht="18" customHeight="1" x14ac:dyDescent="0.25">
      <c r="A71" s="181" t="s">
        <v>452</v>
      </c>
      <c r="B71" s="734" t="s">
        <v>162</v>
      </c>
      <c r="C71" s="180"/>
      <c r="D71" s="986">
        <v>5</v>
      </c>
      <c r="E71" s="711">
        <f>SUM(Monday:Sunday!E71)</f>
        <v>0</v>
      </c>
      <c r="F71" s="711">
        <f>SUM(Monday:Sunday!F71)</f>
        <v>0</v>
      </c>
      <c r="G71" s="711">
        <f>SUM(Monday:Sunday!G71)</f>
        <v>0</v>
      </c>
      <c r="H71" s="711">
        <f>SUM(Monday:Sunday!H71)</f>
        <v>0</v>
      </c>
      <c r="I71" s="711">
        <f>SUM(Monday:Sunday!I71)</f>
        <v>0</v>
      </c>
      <c r="J71" s="711"/>
      <c r="K71" s="712">
        <f>SUM(Monday:Sunday!K71)</f>
        <v>0</v>
      </c>
      <c r="L71" s="712">
        <f>SUM(Monday:Sunday!L71)</f>
        <v>0</v>
      </c>
      <c r="M71" s="712">
        <f>SUM(Monday:Sunday!M71)</f>
        <v>0</v>
      </c>
      <c r="N71" s="712">
        <f>SUM(Monday:Sunday!N71)</f>
        <v>0</v>
      </c>
      <c r="O71" s="712">
        <f>SUM(Monday:Sunday!O71)</f>
        <v>0</v>
      </c>
      <c r="P71" s="712">
        <f>SUM(Monday:Sunday!P71)</f>
        <v>0</v>
      </c>
      <c r="Q71" s="713">
        <f t="shared" si="4"/>
        <v>0</v>
      </c>
      <c r="R71" s="96"/>
      <c r="S71" s="719"/>
      <c r="T71" s="716"/>
      <c r="U71" s="717"/>
    </row>
    <row r="72" spans="1:21" ht="18" hidden="1" customHeight="1" x14ac:dyDescent="0.25">
      <c r="A72" s="181">
        <v>1110</v>
      </c>
      <c r="B72" s="734" t="s">
        <v>163</v>
      </c>
      <c r="C72" s="180"/>
      <c r="D72" s="989"/>
      <c r="E72" s="711">
        <f>SUM(Monday:Sunday!E72)</f>
        <v>0</v>
      </c>
      <c r="F72" s="711">
        <f>SUM(Monday:Sunday!F72)</f>
        <v>0</v>
      </c>
      <c r="G72" s="711">
        <f>SUM(Monday:Sunday!G72)</f>
        <v>0</v>
      </c>
      <c r="H72" s="711">
        <f>SUM(Monday:Sunday!H72)</f>
        <v>0</v>
      </c>
      <c r="I72" s="711">
        <f>SUM(Monday:Sunday!I72)</f>
        <v>0</v>
      </c>
      <c r="J72" s="711"/>
      <c r="K72" s="712">
        <f>SUM(Monday:Sunday!K72)</f>
        <v>0</v>
      </c>
      <c r="L72" s="712">
        <f>SUM(Monday:Sunday!L72)</f>
        <v>0</v>
      </c>
      <c r="M72" s="712">
        <f>SUM(Monday:Sunday!M72)</f>
        <v>0</v>
      </c>
      <c r="N72" s="712">
        <f>SUM(Monday:Sunday!N72)</f>
        <v>0</v>
      </c>
      <c r="O72" s="712">
        <f>SUM(Monday:Sunday!O72)</f>
        <v>0</v>
      </c>
      <c r="P72" s="712">
        <f>SUM(Monday:Sunday!P72)</f>
        <v>0</v>
      </c>
      <c r="Q72" s="713">
        <f t="shared" si="4"/>
        <v>0</v>
      </c>
      <c r="R72" s="96"/>
      <c r="S72" s="719"/>
      <c r="T72" s="716"/>
      <c r="U72" s="717"/>
    </row>
    <row r="73" spans="1:21" ht="18" hidden="1" customHeight="1" x14ac:dyDescent="0.25">
      <c r="A73" s="181">
        <v>1110</v>
      </c>
      <c r="B73" s="734" t="s">
        <v>164</v>
      </c>
      <c r="C73" s="180"/>
      <c r="D73" s="989"/>
      <c r="E73" s="711">
        <f>SUM(Monday:Sunday!E73)</f>
        <v>0</v>
      </c>
      <c r="F73" s="711">
        <f>SUM(Monday:Sunday!F73)</f>
        <v>0</v>
      </c>
      <c r="G73" s="711">
        <f>SUM(Monday:Sunday!G73)</f>
        <v>0</v>
      </c>
      <c r="H73" s="711">
        <f>SUM(Monday:Sunday!H73)</f>
        <v>0</v>
      </c>
      <c r="I73" s="711">
        <f>SUM(Monday:Sunday!I73)</f>
        <v>0</v>
      </c>
      <c r="J73" s="711"/>
      <c r="K73" s="712">
        <f>SUM(Monday:Sunday!K73)</f>
        <v>0</v>
      </c>
      <c r="L73" s="712">
        <f>SUM(Monday:Sunday!L73)</f>
        <v>0</v>
      </c>
      <c r="M73" s="712">
        <f>SUM(Monday:Sunday!M73)</f>
        <v>0</v>
      </c>
      <c r="N73" s="712">
        <f>SUM(Monday:Sunday!N73)</f>
        <v>0</v>
      </c>
      <c r="O73" s="712">
        <f>SUM(Monday:Sunday!O73)</f>
        <v>0</v>
      </c>
      <c r="P73" s="712">
        <f>SUM(Monday:Sunday!P73)</f>
        <v>0</v>
      </c>
      <c r="Q73" s="713">
        <f t="shared" si="4"/>
        <v>0</v>
      </c>
      <c r="R73" s="96"/>
      <c r="S73" s="719"/>
      <c r="T73" s="716"/>
      <c r="U73" s="717"/>
    </row>
    <row r="74" spans="1:21" ht="18" customHeight="1" x14ac:dyDescent="0.25">
      <c r="A74" s="181" t="s">
        <v>432</v>
      </c>
      <c r="B74" s="734" t="s">
        <v>165</v>
      </c>
      <c r="C74" s="180"/>
      <c r="D74" s="986" t="s">
        <v>283</v>
      </c>
      <c r="E74" s="711">
        <f>SUM(Monday:Sunday!E74)</f>
        <v>0</v>
      </c>
      <c r="F74" s="711">
        <f>SUM(Monday:Sunday!F74)</f>
        <v>0</v>
      </c>
      <c r="G74" s="711">
        <f>SUM(Monday:Sunday!G74)</f>
        <v>0</v>
      </c>
      <c r="H74" s="711">
        <f>SUM(Monday:Sunday!H74)</f>
        <v>0</v>
      </c>
      <c r="I74" s="711">
        <f>SUM(Monday:Sunday!I74)</f>
        <v>0</v>
      </c>
      <c r="J74" s="711"/>
      <c r="K74" s="712">
        <f>SUM(Monday:Sunday!K74)</f>
        <v>0</v>
      </c>
      <c r="L74" s="712">
        <f>SUM(Monday:Sunday!L74)</f>
        <v>0</v>
      </c>
      <c r="M74" s="712">
        <f>SUM(Monday:Sunday!M74)</f>
        <v>0</v>
      </c>
      <c r="N74" s="712">
        <f>SUM(Monday:Sunday!N74)</f>
        <v>0</v>
      </c>
      <c r="O74" s="712">
        <f>SUM(Monday:Sunday!O74)</f>
        <v>0</v>
      </c>
      <c r="P74" s="712">
        <f>SUM(Monday:Sunday!P74)</f>
        <v>0</v>
      </c>
      <c r="Q74" s="713">
        <f t="shared" si="4"/>
        <v>0</v>
      </c>
      <c r="R74" s="96"/>
      <c r="S74" s="719"/>
      <c r="T74" s="716"/>
      <c r="U74" s="717"/>
    </row>
    <row r="75" spans="1:21" ht="18" customHeight="1" x14ac:dyDescent="0.25">
      <c r="A75" s="181" t="s">
        <v>433</v>
      </c>
      <c r="B75" s="734" t="s">
        <v>166</v>
      </c>
      <c r="C75" s="180"/>
      <c r="D75" s="1005">
        <f>D61*6</f>
        <v>180</v>
      </c>
      <c r="E75" s="711">
        <f>SUM(Monday:Sunday!E75)</f>
        <v>0</v>
      </c>
      <c r="F75" s="711">
        <f>SUM(Monday:Sunday!F75)</f>
        <v>0</v>
      </c>
      <c r="G75" s="711">
        <f>SUM(Monday:Sunday!G75)</f>
        <v>0</v>
      </c>
      <c r="H75" s="711">
        <f>SUM(Monday:Sunday!H75)</f>
        <v>0</v>
      </c>
      <c r="I75" s="711">
        <f>SUM(Monday:Sunday!I75)</f>
        <v>0</v>
      </c>
      <c r="J75" s="711"/>
      <c r="K75" s="712">
        <f>SUM(Monday:Sunday!K75)</f>
        <v>0</v>
      </c>
      <c r="L75" s="712">
        <f>SUM(Monday:Sunday!L75)</f>
        <v>0</v>
      </c>
      <c r="M75" s="712">
        <f>SUM(Monday:Sunday!M75)</f>
        <v>0</v>
      </c>
      <c r="N75" s="712">
        <f>SUM(Monday:Sunday!N75)</f>
        <v>0</v>
      </c>
      <c r="O75" s="712">
        <f>SUM(Monday:Sunday!O75)</f>
        <v>0</v>
      </c>
      <c r="P75" s="712">
        <f>SUM(Monday:Sunday!P75)</f>
        <v>0</v>
      </c>
      <c r="Q75" s="713">
        <f t="shared" si="4"/>
        <v>0</v>
      </c>
      <c r="R75" s="96"/>
      <c r="S75" s="719"/>
      <c r="T75" s="716"/>
      <c r="U75" s="717"/>
    </row>
    <row r="76" spans="1:21" ht="18" customHeight="1" x14ac:dyDescent="0.25">
      <c r="A76" s="181" t="s">
        <v>434</v>
      </c>
      <c r="B76" s="734" t="s">
        <v>167</v>
      </c>
      <c r="C76" s="180"/>
      <c r="D76" s="1005">
        <f>D63*6</f>
        <v>150</v>
      </c>
      <c r="E76" s="711">
        <f>SUM(Monday:Sunday!E76)</f>
        <v>0</v>
      </c>
      <c r="F76" s="711">
        <f>SUM(Monday:Sunday!F76)</f>
        <v>0</v>
      </c>
      <c r="G76" s="711">
        <f>SUM(Monday:Sunday!G76)</f>
        <v>0</v>
      </c>
      <c r="H76" s="711">
        <f>SUM(Monday:Sunday!H76)</f>
        <v>0</v>
      </c>
      <c r="I76" s="711">
        <f>SUM(Monday:Sunday!I76)</f>
        <v>0</v>
      </c>
      <c r="J76" s="711"/>
      <c r="K76" s="712">
        <f>SUM(Monday:Sunday!K76)</f>
        <v>0</v>
      </c>
      <c r="L76" s="712">
        <f>SUM(Monday:Sunday!L76)</f>
        <v>0</v>
      </c>
      <c r="M76" s="712">
        <f>SUM(Monday:Sunday!M76)</f>
        <v>0</v>
      </c>
      <c r="N76" s="712">
        <f>SUM(Monday:Sunday!N76)</f>
        <v>0</v>
      </c>
      <c r="O76" s="712">
        <f>SUM(Monday:Sunday!O76)</f>
        <v>0</v>
      </c>
      <c r="P76" s="712">
        <f>SUM(Monday:Sunday!P76)</f>
        <v>0</v>
      </c>
      <c r="Q76" s="713">
        <f t="shared" si="4"/>
        <v>0</v>
      </c>
      <c r="R76" s="96"/>
      <c r="S76" s="719"/>
      <c r="T76" s="716"/>
      <c r="U76" s="717"/>
    </row>
    <row r="77" spans="1:21" ht="18" customHeight="1" x14ac:dyDescent="0.25">
      <c r="A77" s="181" t="s">
        <v>435</v>
      </c>
      <c r="B77" s="734" t="s">
        <v>168</v>
      </c>
      <c r="C77" s="180"/>
      <c r="D77" s="986" t="s">
        <v>283</v>
      </c>
      <c r="E77" s="711">
        <f>SUM(Monday:Sunday!E77)</f>
        <v>0</v>
      </c>
      <c r="F77" s="711">
        <f>SUM(Monday:Sunday!F77)</f>
        <v>0</v>
      </c>
      <c r="G77" s="711">
        <f>SUM(Monday:Sunday!G77)</f>
        <v>0</v>
      </c>
      <c r="H77" s="711">
        <f>SUM(Monday:Sunday!H77)</f>
        <v>0</v>
      </c>
      <c r="I77" s="711">
        <f>SUM(Monday:Sunday!I77)</f>
        <v>0</v>
      </c>
      <c r="J77" s="711"/>
      <c r="K77" s="712">
        <f>SUM(Monday:Sunday!K77)</f>
        <v>0</v>
      </c>
      <c r="L77" s="712">
        <f>SUM(Monday:Sunday!L77)</f>
        <v>0</v>
      </c>
      <c r="M77" s="712">
        <f>SUM(Monday:Sunday!M77)</f>
        <v>0</v>
      </c>
      <c r="N77" s="712">
        <f>SUM(Monday:Sunday!N77)</f>
        <v>0</v>
      </c>
      <c r="O77" s="712">
        <f>SUM(Monday:Sunday!O77)</f>
        <v>0</v>
      </c>
      <c r="P77" s="712">
        <f>SUM(Monday:Sunday!P77)</f>
        <v>0</v>
      </c>
      <c r="Q77" s="713">
        <f t="shared" si="4"/>
        <v>0</v>
      </c>
      <c r="R77" s="96"/>
      <c r="S77" s="719"/>
      <c r="T77" s="716"/>
      <c r="U77" s="717"/>
    </row>
    <row r="78" spans="1:21" ht="18" hidden="1" customHeight="1" x14ac:dyDescent="0.25">
      <c r="A78" s="181">
        <v>1118</v>
      </c>
      <c r="B78" s="734" t="s">
        <v>169</v>
      </c>
      <c r="C78" s="180"/>
      <c r="D78" s="989"/>
      <c r="E78" s="711">
        <f>SUM(Monday:Sunday!E78)</f>
        <v>0</v>
      </c>
      <c r="F78" s="711">
        <f>SUM(Monday:Sunday!F78)</f>
        <v>0</v>
      </c>
      <c r="G78" s="711">
        <f>SUM(Monday:Sunday!G78)</f>
        <v>0</v>
      </c>
      <c r="H78" s="711">
        <f>SUM(Monday:Sunday!H78)</f>
        <v>0</v>
      </c>
      <c r="I78" s="711">
        <f>SUM(Monday:Sunday!I78)</f>
        <v>0</v>
      </c>
      <c r="J78" s="711"/>
      <c r="K78" s="712">
        <f>SUM(Monday:Sunday!K78)</f>
        <v>0</v>
      </c>
      <c r="L78" s="712">
        <f>SUM(Monday:Sunday!L78)</f>
        <v>0</v>
      </c>
      <c r="M78" s="712">
        <f>SUM(Monday:Sunday!M78)</f>
        <v>0</v>
      </c>
      <c r="N78" s="712">
        <f>SUM(Monday:Sunday!N78)</f>
        <v>0</v>
      </c>
      <c r="O78" s="712">
        <f>SUM(Monday:Sunday!O78)</f>
        <v>0</v>
      </c>
      <c r="P78" s="712">
        <f>SUM(Monday:Sunday!P78)</f>
        <v>0</v>
      </c>
      <c r="Q78" s="713">
        <f t="shared" si="4"/>
        <v>0</v>
      </c>
      <c r="R78" s="96"/>
      <c r="S78" s="719"/>
      <c r="T78" s="716"/>
      <c r="U78" s="717"/>
    </row>
    <row r="79" spans="1:21" ht="18" customHeight="1" x14ac:dyDescent="0.25">
      <c r="A79" s="181" t="s">
        <v>465</v>
      </c>
      <c r="B79" s="734" t="s">
        <v>466</v>
      </c>
      <c r="C79" s="180"/>
      <c r="D79" s="1005">
        <v>45</v>
      </c>
      <c r="E79" s="711">
        <f>SUM(Monday:Sunday!E79)</f>
        <v>0</v>
      </c>
      <c r="F79" s="711">
        <f>SUM(Monday:Sunday!F79)</f>
        <v>0</v>
      </c>
      <c r="G79" s="711">
        <f>SUM(Monday:Sunday!G79)</f>
        <v>0</v>
      </c>
      <c r="H79" s="711">
        <f>SUM(Monday:Sunday!H79)</f>
        <v>0</v>
      </c>
      <c r="I79" s="711">
        <f>SUM(Monday:Sunday!I79)</f>
        <v>0</v>
      </c>
      <c r="J79" s="711"/>
      <c r="K79" s="712">
        <f>SUM(Monday:Sunday!K79)</f>
        <v>0</v>
      </c>
      <c r="L79" s="712">
        <f>SUM(Monday:Sunday!L79)</f>
        <v>0</v>
      </c>
      <c r="M79" s="712">
        <f>SUM(Monday:Sunday!M79)</f>
        <v>0</v>
      </c>
      <c r="N79" s="712">
        <f>SUM(Monday:Sunday!N79)</f>
        <v>0</v>
      </c>
      <c r="O79" s="712">
        <f>SUM(Monday:Sunday!O79)</f>
        <v>0</v>
      </c>
      <c r="P79" s="712">
        <f>SUM(Monday:Sunday!P79)</f>
        <v>0</v>
      </c>
      <c r="Q79" s="713">
        <f t="shared" si="4"/>
        <v>0</v>
      </c>
      <c r="R79" s="96"/>
      <c r="S79" s="719"/>
      <c r="T79" s="716"/>
      <c r="U79" s="717"/>
    </row>
    <row r="80" spans="1:21" ht="18" customHeight="1" x14ac:dyDescent="0.25">
      <c r="A80" s="156" t="s">
        <v>221</v>
      </c>
      <c r="B80" s="734" t="s">
        <v>250</v>
      </c>
      <c r="C80" s="180"/>
      <c r="D80" s="986">
        <v>25</v>
      </c>
      <c r="E80" s="711"/>
      <c r="F80" s="711"/>
      <c r="G80" s="711"/>
      <c r="H80" s="711">
        <f>SUM(Monday:Sunday!H80)</f>
        <v>0</v>
      </c>
      <c r="I80" s="711">
        <f>SUM(Monday:Sunday!I80)</f>
        <v>0</v>
      </c>
      <c r="J80" s="711"/>
      <c r="K80" s="712">
        <f>SUM(Monday:Sunday!K80)</f>
        <v>0</v>
      </c>
      <c r="L80" s="712">
        <f>SUM(Monday:Sunday!L80)</f>
        <v>0</v>
      </c>
      <c r="M80" s="712">
        <f>SUM(Monday:Sunday!M80)</f>
        <v>0</v>
      </c>
      <c r="N80" s="712">
        <f>SUM(Monday:Sunday!N80)</f>
        <v>0</v>
      </c>
      <c r="O80" s="712">
        <f>SUM(Monday:Sunday!O80)</f>
        <v>0</v>
      </c>
      <c r="P80" s="712">
        <f>SUM(Monday:Sunday!P80)</f>
        <v>0</v>
      </c>
      <c r="Q80" s="713">
        <f t="shared" si="4"/>
        <v>0</v>
      </c>
      <c r="R80" s="96"/>
      <c r="S80" s="719"/>
      <c r="T80" s="716"/>
      <c r="U80" s="717"/>
    </row>
    <row r="81" spans="1:21" ht="18" customHeight="1" x14ac:dyDescent="0.25">
      <c r="A81" s="156" t="s">
        <v>467</v>
      </c>
      <c r="B81" s="734" t="s">
        <v>469</v>
      </c>
      <c r="C81" s="180"/>
      <c r="D81" s="1005">
        <v>39</v>
      </c>
      <c r="E81" s="711"/>
      <c r="F81" s="711"/>
      <c r="G81" s="711"/>
      <c r="H81" s="711">
        <f>SUM(Monday:Sunday!H81)</f>
        <v>0</v>
      </c>
      <c r="I81" s="711">
        <f>SUM(Monday:Sunday!I81)</f>
        <v>0</v>
      </c>
      <c r="J81" s="711"/>
      <c r="K81" s="712">
        <f>SUM(Monday:Sunday!K81)</f>
        <v>0</v>
      </c>
      <c r="L81" s="712">
        <f>SUM(Monday:Sunday!L81)</f>
        <v>0</v>
      </c>
      <c r="M81" s="712">
        <f>SUM(Monday:Sunday!M81)</f>
        <v>0</v>
      </c>
      <c r="N81" s="712">
        <f>SUM(Monday:Sunday!N81)</f>
        <v>0</v>
      </c>
      <c r="O81" s="712">
        <f>SUM(Monday:Sunday!O81)</f>
        <v>0</v>
      </c>
      <c r="P81" s="712">
        <f>SUM(Monday:Sunday!P81)</f>
        <v>0</v>
      </c>
      <c r="Q81" s="713">
        <f t="shared" si="4"/>
        <v>0</v>
      </c>
      <c r="R81" s="96"/>
      <c r="S81" s="719"/>
      <c r="T81" s="716"/>
      <c r="U81" s="717"/>
    </row>
    <row r="82" spans="1:21" ht="18" customHeight="1" x14ac:dyDescent="0.25">
      <c r="A82" s="181" t="s">
        <v>438</v>
      </c>
      <c r="B82" s="734" t="s">
        <v>233</v>
      </c>
      <c r="C82" s="152"/>
      <c r="D82" s="986" t="s">
        <v>283</v>
      </c>
      <c r="E82" s="711">
        <f>SUM(Monday:Sunday!E82)</f>
        <v>0</v>
      </c>
      <c r="F82" s="711">
        <f>SUM(Monday:Sunday!F82)</f>
        <v>0</v>
      </c>
      <c r="G82" s="711">
        <f>SUM(Monday:Sunday!G82)</f>
        <v>0</v>
      </c>
      <c r="H82" s="711">
        <f>SUM(Monday:Sunday!H82)</f>
        <v>0</v>
      </c>
      <c r="I82" s="711">
        <f>SUM(Monday:Sunday!I82)</f>
        <v>0</v>
      </c>
      <c r="J82" s="711"/>
      <c r="K82" s="712">
        <f>SUM(Monday:Sunday!K82)</f>
        <v>0</v>
      </c>
      <c r="L82" s="712">
        <f>SUM(Monday:Sunday!L82)</f>
        <v>0</v>
      </c>
      <c r="M82" s="712">
        <f>SUM(Monday:Sunday!M82)</f>
        <v>0</v>
      </c>
      <c r="N82" s="712">
        <f>SUM(Monday:Sunday!N82)</f>
        <v>0</v>
      </c>
      <c r="O82" s="712">
        <f>SUM(Monday:Sunday!O82)</f>
        <v>0</v>
      </c>
      <c r="P82" s="712">
        <f>SUM(Monday:Sunday!P82)</f>
        <v>0</v>
      </c>
      <c r="Q82" s="713">
        <f t="shared" si="4"/>
        <v>0</v>
      </c>
      <c r="R82" s="96"/>
      <c r="S82" s="719"/>
      <c r="T82" s="716">
        <f>S82-Q82</f>
        <v>0</v>
      </c>
      <c r="U82" s="717"/>
    </row>
    <row r="83" spans="1:21" ht="18" customHeight="1" x14ac:dyDescent="0.25">
      <c r="A83" s="181" t="s">
        <v>461</v>
      </c>
      <c r="B83" s="734" t="s">
        <v>252</v>
      </c>
      <c r="C83" s="152"/>
      <c r="D83" s="362">
        <v>40</v>
      </c>
      <c r="E83" s="711"/>
      <c r="F83" s="711"/>
      <c r="G83" s="711"/>
      <c r="H83" s="711"/>
      <c r="I83" s="711"/>
      <c r="J83" s="711"/>
      <c r="K83" s="712">
        <f>SUM(Monday:Sunday!K83)</f>
        <v>0</v>
      </c>
      <c r="L83" s="712">
        <f>SUM(Monday:Sunday!L83)</f>
        <v>0</v>
      </c>
      <c r="M83" s="712">
        <f>SUM(Monday:Sunday!M83)</f>
        <v>0</v>
      </c>
      <c r="N83" s="712">
        <f>SUM(Monday:Sunday!N83)</f>
        <v>0</v>
      </c>
      <c r="O83" s="712">
        <f>SUM(Monday:Sunday!O83)</f>
        <v>0</v>
      </c>
      <c r="P83" s="712">
        <f>SUM(Monday:Sunday!P83)</f>
        <v>0</v>
      </c>
      <c r="Q83" s="713">
        <f t="shared" si="4"/>
        <v>0</v>
      </c>
      <c r="R83" s="96"/>
      <c r="S83" s="719"/>
      <c r="T83" s="716"/>
      <c r="U83" s="717"/>
    </row>
    <row r="84" spans="1:21" ht="18" customHeight="1" x14ac:dyDescent="0.25">
      <c r="A84" s="181" t="s">
        <v>462</v>
      </c>
      <c r="B84" s="734" t="s">
        <v>253</v>
      </c>
      <c r="C84" s="152"/>
      <c r="D84" s="362">
        <v>50</v>
      </c>
      <c r="E84" s="711"/>
      <c r="F84" s="711"/>
      <c r="G84" s="711"/>
      <c r="H84" s="711"/>
      <c r="I84" s="711"/>
      <c r="J84" s="711"/>
      <c r="K84" s="712">
        <f>SUM(Monday:Sunday!K84)</f>
        <v>0</v>
      </c>
      <c r="L84" s="712">
        <f>SUM(Monday:Sunday!L84)</f>
        <v>0</v>
      </c>
      <c r="M84" s="712">
        <f>SUM(Monday:Sunday!M84)</f>
        <v>0</v>
      </c>
      <c r="N84" s="712">
        <f>SUM(Monday:Sunday!N84)</f>
        <v>0</v>
      </c>
      <c r="O84" s="712">
        <f>SUM(Monday:Sunday!O84)</f>
        <v>0</v>
      </c>
      <c r="P84" s="712">
        <f>SUM(Monday:Sunday!P84)</f>
        <v>0</v>
      </c>
      <c r="Q84" s="713">
        <f t="shared" si="4"/>
        <v>0</v>
      </c>
      <c r="R84" s="96"/>
      <c r="S84" s="719"/>
      <c r="T84" s="716"/>
      <c r="U84" s="717"/>
    </row>
    <row r="85" spans="1:21" ht="18" customHeight="1" x14ac:dyDescent="0.25">
      <c r="A85" s="181" t="s">
        <v>463</v>
      </c>
      <c r="B85" s="734" t="s">
        <v>254</v>
      </c>
      <c r="C85" s="152"/>
      <c r="D85" s="362">
        <v>35</v>
      </c>
      <c r="E85" s="711"/>
      <c r="F85" s="711"/>
      <c r="G85" s="711"/>
      <c r="H85" s="711"/>
      <c r="I85" s="711"/>
      <c r="J85" s="711"/>
      <c r="K85" s="712">
        <f>SUM(Monday:Sunday!K85)</f>
        <v>0</v>
      </c>
      <c r="L85" s="712">
        <f>SUM(Monday:Sunday!L85)</f>
        <v>0</v>
      </c>
      <c r="M85" s="712">
        <f>SUM(Monday:Sunday!M85)</f>
        <v>0</v>
      </c>
      <c r="N85" s="712">
        <f>SUM(Monday:Sunday!N85)</f>
        <v>0</v>
      </c>
      <c r="O85" s="712">
        <f>SUM(Monday:Sunday!O85)</f>
        <v>0</v>
      </c>
      <c r="P85" s="712">
        <f>SUM(Monday:Sunday!P85)</f>
        <v>0</v>
      </c>
      <c r="Q85" s="713">
        <f t="shared" si="4"/>
        <v>0</v>
      </c>
      <c r="R85" s="96"/>
      <c r="S85" s="719"/>
      <c r="T85" s="716"/>
      <c r="U85" s="717"/>
    </row>
    <row r="86" spans="1:21" ht="18" customHeight="1" x14ac:dyDescent="0.25">
      <c r="A86" s="181" t="s">
        <v>464</v>
      </c>
      <c r="B86" s="734" t="s">
        <v>255</v>
      </c>
      <c r="C86" s="152"/>
      <c r="D86" s="362">
        <v>40</v>
      </c>
      <c r="E86" s="711"/>
      <c r="F86" s="711"/>
      <c r="G86" s="711"/>
      <c r="H86" s="711"/>
      <c r="I86" s="711"/>
      <c r="J86" s="711"/>
      <c r="K86" s="712">
        <f>SUM(Monday:Sunday!K86)</f>
        <v>0</v>
      </c>
      <c r="L86" s="712">
        <f>SUM(Monday:Sunday!L86)</f>
        <v>0</v>
      </c>
      <c r="M86" s="712">
        <f>SUM(Monday:Sunday!M86)</f>
        <v>0</v>
      </c>
      <c r="N86" s="712">
        <f>SUM(Monday:Sunday!N86)</f>
        <v>0</v>
      </c>
      <c r="O86" s="712">
        <f>SUM(Monday:Sunday!O86)</f>
        <v>0</v>
      </c>
      <c r="P86" s="712">
        <f>SUM(Monday:Sunday!P86)</f>
        <v>0</v>
      </c>
      <c r="Q86" s="713">
        <f t="shared" si="4"/>
        <v>0</v>
      </c>
      <c r="R86" s="96"/>
      <c r="S86" s="719"/>
      <c r="T86" s="716"/>
      <c r="U86" s="717"/>
    </row>
    <row r="87" spans="1:21" ht="18" hidden="1" customHeight="1" x14ac:dyDescent="0.25">
      <c r="A87" s="181" t="s">
        <v>52</v>
      </c>
      <c r="B87" s="734" t="s">
        <v>395</v>
      </c>
      <c r="C87" s="152"/>
      <c r="D87" s="986">
        <v>20</v>
      </c>
      <c r="E87" s="711">
        <f>SUM(Monday:Sunday!E87)</f>
        <v>0</v>
      </c>
      <c r="F87" s="711">
        <f>SUM(Monday:Sunday!F87)</f>
        <v>0</v>
      </c>
      <c r="G87" s="711">
        <f>SUM(Monday:Sunday!G87)</f>
        <v>0</v>
      </c>
      <c r="H87" s="711">
        <f>SUM(Monday:Sunday!H87)</f>
        <v>0</v>
      </c>
      <c r="I87" s="711">
        <f>SUM(Monday:Sunday!I87)</f>
        <v>0</v>
      </c>
      <c r="J87" s="711"/>
      <c r="K87" s="712">
        <f>SUM(Monday:Sunday!K87)</f>
        <v>0</v>
      </c>
      <c r="L87" s="712">
        <f>SUM(Monday:Sunday!L87)</f>
        <v>0</v>
      </c>
      <c r="M87" s="712">
        <f>SUM(Monday:Sunday!M87)</f>
        <v>0</v>
      </c>
      <c r="N87" s="712">
        <f>SUM(Monday:Sunday!N87)</f>
        <v>0</v>
      </c>
      <c r="O87" s="712">
        <f>SUM(Monday:Sunday!O87)</f>
        <v>0</v>
      </c>
      <c r="P87" s="712">
        <f>SUM(Monday:Sunday!P87)</f>
        <v>0</v>
      </c>
      <c r="Q87" s="713">
        <f>SUM(K87:P87)</f>
        <v>0</v>
      </c>
      <c r="R87" s="96"/>
      <c r="S87" s="719"/>
      <c r="T87" s="716"/>
      <c r="U87" s="717"/>
    </row>
    <row r="88" spans="1:21" ht="18" customHeight="1" x14ac:dyDescent="0.25">
      <c r="A88" s="156" t="s">
        <v>52</v>
      </c>
      <c r="B88" s="743" t="s">
        <v>285</v>
      </c>
      <c r="C88" s="152"/>
      <c r="D88" s="986">
        <v>5</v>
      </c>
      <c r="E88" s="711">
        <f>SUM(Monday:Sunday!E88)</f>
        <v>0</v>
      </c>
      <c r="F88" s="711">
        <f>SUM(Monday:Sunday!F88)</f>
        <v>0</v>
      </c>
      <c r="G88" s="711">
        <f>SUM(Monday:Sunday!G88)</f>
        <v>0</v>
      </c>
      <c r="H88" s="711">
        <f>SUM(Monday:Sunday!H88)</f>
        <v>0</v>
      </c>
      <c r="I88" s="711">
        <f>SUM(Monday:Sunday!I88)</f>
        <v>0</v>
      </c>
      <c r="J88" s="711"/>
      <c r="K88" s="712">
        <f>SUM(Monday:Sunday!K88)</f>
        <v>0</v>
      </c>
      <c r="L88" s="712">
        <f>SUM(Monday:Sunday!L88)</f>
        <v>0</v>
      </c>
      <c r="M88" s="712">
        <f>SUM(Monday:Sunday!M88)</f>
        <v>0</v>
      </c>
      <c r="N88" s="712">
        <f>SUM(Monday:Sunday!N88)</f>
        <v>0</v>
      </c>
      <c r="O88" s="712">
        <f>SUM(Monday:Sunday!O88)</f>
        <v>0</v>
      </c>
      <c r="P88" s="712">
        <f>SUM(Monday:Sunday!P88)</f>
        <v>0</v>
      </c>
      <c r="Q88" s="713">
        <f>SUM(K88:P88)</f>
        <v>0</v>
      </c>
      <c r="R88" s="96"/>
      <c r="S88" s="719"/>
      <c r="T88" s="716"/>
      <c r="U88" s="717"/>
    </row>
    <row r="89" spans="1:21" ht="18" hidden="1" customHeight="1" x14ac:dyDescent="0.2">
      <c r="A89" s="185"/>
      <c r="B89" s="139" t="s">
        <v>171</v>
      </c>
      <c r="C89" s="152"/>
      <c r="D89" s="986"/>
      <c r="E89" s="724"/>
      <c r="F89" s="724"/>
      <c r="G89" s="724"/>
      <c r="H89" s="724"/>
      <c r="I89" s="724"/>
      <c r="J89" s="724"/>
      <c r="K89" s="729"/>
      <c r="L89" s="729"/>
      <c r="M89" s="729"/>
      <c r="N89" s="729"/>
      <c r="O89" s="729"/>
      <c r="P89" s="729"/>
      <c r="Q89" s="732"/>
      <c r="R89" s="96"/>
      <c r="S89" s="719"/>
      <c r="T89" s="716">
        <f>S89-Q89</f>
        <v>0</v>
      </c>
      <c r="U89" s="717"/>
    </row>
    <row r="90" spans="1:21" ht="18" hidden="1" customHeight="1" x14ac:dyDescent="0.25">
      <c r="A90" s="181">
        <v>1200</v>
      </c>
      <c r="B90" s="734" t="s">
        <v>171</v>
      </c>
      <c r="C90" s="180"/>
      <c r="D90" s="989"/>
      <c r="E90" s="720">
        <f>SUM(Monday:Sunday!E90)</f>
        <v>0</v>
      </c>
      <c r="F90" s="721">
        <f>SUM(Monday:Sunday!F90)</f>
        <v>0</v>
      </c>
      <c r="G90" s="711">
        <f>SUM(Monday:Sunday!G90)</f>
        <v>0</v>
      </c>
      <c r="H90" s="722">
        <f>SUM(Monday:Sunday!H90)</f>
        <v>0</v>
      </c>
      <c r="I90" s="723">
        <f>SUM(Monday:Sunday!I90)</f>
        <v>0</v>
      </c>
      <c r="J90" s="724"/>
      <c r="K90" s="725"/>
      <c r="L90" s="726"/>
      <c r="M90" s="744"/>
      <c r="N90" s="727"/>
      <c r="O90" s="728"/>
      <c r="P90" s="729"/>
      <c r="Q90" s="713"/>
      <c r="R90" s="96"/>
      <c r="S90" s="719"/>
      <c r="T90" s="716"/>
      <c r="U90" s="717"/>
    </row>
    <row r="91" spans="1:21" ht="18" hidden="1" customHeight="1" x14ac:dyDescent="0.25">
      <c r="A91" s="181">
        <v>1201</v>
      </c>
      <c r="B91" s="734" t="s">
        <v>172</v>
      </c>
      <c r="C91" s="180"/>
      <c r="D91" s="989"/>
      <c r="E91" s="720">
        <f>SUM(Monday:Sunday!E91)</f>
        <v>0</v>
      </c>
      <c r="F91" s="721">
        <f>SUM(Monday:Sunday!F91)</f>
        <v>0</v>
      </c>
      <c r="G91" s="711">
        <f>SUM(Monday:Sunday!G91)</f>
        <v>0</v>
      </c>
      <c r="H91" s="722">
        <f>SUM(Monday:Sunday!H91)</f>
        <v>0</v>
      </c>
      <c r="I91" s="723">
        <f>SUM(Monday:Sunday!I91)</f>
        <v>0</v>
      </c>
      <c r="J91" s="724"/>
      <c r="K91" s="725"/>
      <c r="L91" s="726"/>
      <c r="M91" s="744"/>
      <c r="N91" s="727"/>
      <c r="O91" s="728"/>
      <c r="P91" s="729"/>
      <c r="Q91" s="713"/>
      <c r="R91" s="96"/>
      <c r="S91" s="719"/>
      <c r="T91" s="716"/>
      <c r="U91" s="717"/>
    </row>
    <row r="92" spans="1:21" ht="18" hidden="1" customHeight="1" x14ac:dyDescent="0.25">
      <c r="A92" s="181">
        <v>1250</v>
      </c>
      <c r="B92" s="734" t="s">
        <v>173</v>
      </c>
      <c r="C92" s="180"/>
      <c r="D92" s="989"/>
      <c r="E92" s="720">
        <f>SUM(Monday:Sunday!E92)</f>
        <v>0</v>
      </c>
      <c r="F92" s="721">
        <f>SUM(Monday:Sunday!F92)</f>
        <v>0</v>
      </c>
      <c r="G92" s="711">
        <f>SUM(Monday:Sunday!G92)</f>
        <v>0</v>
      </c>
      <c r="H92" s="722">
        <f>SUM(Monday:Sunday!H92)</f>
        <v>0</v>
      </c>
      <c r="I92" s="723">
        <f>SUM(Monday:Sunday!I92)</f>
        <v>0</v>
      </c>
      <c r="J92" s="724"/>
      <c r="K92" s="725"/>
      <c r="L92" s="726"/>
      <c r="M92" s="744"/>
      <c r="N92" s="727"/>
      <c r="O92" s="728"/>
      <c r="P92" s="729"/>
      <c r="Q92" s="713"/>
      <c r="R92" s="96"/>
      <c r="S92" s="719"/>
      <c r="T92" s="716"/>
      <c r="U92" s="717"/>
    </row>
    <row r="93" spans="1:21" ht="18" hidden="1" customHeight="1" x14ac:dyDescent="0.2">
      <c r="A93" s="185"/>
      <c r="B93" s="139" t="s">
        <v>174</v>
      </c>
      <c r="C93" s="186"/>
      <c r="D93" s="986"/>
      <c r="E93" s="724"/>
      <c r="F93" s="724"/>
      <c r="G93" s="724"/>
      <c r="H93" s="724"/>
      <c r="I93" s="724"/>
      <c r="J93" s="724"/>
      <c r="K93" s="729"/>
      <c r="L93" s="729"/>
      <c r="M93" s="729"/>
      <c r="N93" s="729"/>
      <c r="O93" s="729"/>
      <c r="P93" s="729"/>
      <c r="Q93" s="732"/>
      <c r="R93" s="96"/>
      <c r="S93" s="719"/>
      <c r="T93" s="716"/>
      <c r="U93" s="717"/>
    </row>
    <row r="94" spans="1:21" ht="18" hidden="1" customHeight="1" x14ac:dyDescent="0.25">
      <c r="A94" s="189">
        <v>1300</v>
      </c>
      <c r="B94" s="743" t="s">
        <v>174</v>
      </c>
      <c r="C94" s="123"/>
      <c r="D94" s="986"/>
      <c r="E94" s="720">
        <f>SUM(Monday:Sunday!E94)</f>
        <v>0</v>
      </c>
      <c r="F94" s="721">
        <f>SUM(Monday:Sunday!F94)</f>
        <v>0</v>
      </c>
      <c r="G94" s="711">
        <f>SUM(Monday:Sunday!G94)</f>
        <v>0</v>
      </c>
      <c r="H94" s="722">
        <f>SUM(Monday:Sunday!H94)</f>
        <v>0</v>
      </c>
      <c r="I94" s="723">
        <f>SUM(Monday:Sunday!I94)</f>
        <v>0</v>
      </c>
      <c r="J94" s="724"/>
      <c r="K94" s="725">
        <f>SUM(Monday:Sunday!K94)</f>
        <v>0</v>
      </c>
      <c r="L94" s="726">
        <f>SUM(Monday:Sunday!L94)</f>
        <v>0</v>
      </c>
      <c r="M94" s="712">
        <f>SUM(Monday:Sunday!M94)</f>
        <v>0</v>
      </c>
      <c r="N94" s="727">
        <f>SUM(Monday:Sunday!N94)</f>
        <v>0</v>
      </c>
      <c r="O94" s="728">
        <f>SUM(Monday:Sunday!O94)</f>
        <v>0</v>
      </c>
      <c r="P94" s="729">
        <f>SUM(Monday:Sunday!P94)</f>
        <v>0</v>
      </c>
      <c r="Q94" s="713">
        <f t="shared" ref="Q94:Q107" si="6">SUM(K94:P94)</f>
        <v>0</v>
      </c>
      <c r="R94" s="96"/>
      <c r="S94" s="719"/>
      <c r="T94" s="716">
        <f>S94-Q94</f>
        <v>0</v>
      </c>
      <c r="U94" s="717"/>
    </row>
    <row r="95" spans="1:21" ht="18" hidden="1" customHeight="1" x14ac:dyDescent="0.25">
      <c r="A95" s="202">
        <v>1300</v>
      </c>
      <c r="B95" s="743" t="s">
        <v>175</v>
      </c>
      <c r="C95" s="123"/>
      <c r="D95" s="986"/>
      <c r="E95" s="720">
        <f>SUM(Monday:Sunday!E95)</f>
        <v>0</v>
      </c>
      <c r="F95" s="721">
        <f>SUM(Monday:Sunday!F95)</f>
        <v>0</v>
      </c>
      <c r="G95" s="711">
        <f>SUM(Monday:Sunday!G95)</f>
        <v>0</v>
      </c>
      <c r="H95" s="722">
        <f>SUM(Monday:Sunday!H95)</f>
        <v>0</v>
      </c>
      <c r="I95" s="723">
        <f>SUM(Monday:Sunday!I95)</f>
        <v>0</v>
      </c>
      <c r="J95" s="724"/>
      <c r="K95" s="725">
        <f>SUM(Monday:Sunday!K95)</f>
        <v>0</v>
      </c>
      <c r="L95" s="726">
        <f>SUM(Monday:Sunday!L95)</f>
        <v>0</v>
      </c>
      <c r="M95" s="712">
        <f>SUM(Monday:Sunday!M95)</f>
        <v>0</v>
      </c>
      <c r="N95" s="727">
        <f>SUM(Monday:Sunday!N95)</f>
        <v>0</v>
      </c>
      <c r="O95" s="728">
        <f>SUM(Monday:Sunday!O95)</f>
        <v>0</v>
      </c>
      <c r="P95" s="729">
        <f>SUM(Monday:Sunday!P95)</f>
        <v>0</v>
      </c>
      <c r="Q95" s="713">
        <f t="shared" si="6"/>
        <v>0</v>
      </c>
      <c r="R95" s="96"/>
      <c r="S95" s="719"/>
      <c r="T95" s="716">
        <f>S95-Q95</f>
        <v>0</v>
      </c>
      <c r="U95" s="717"/>
    </row>
    <row r="96" spans="1:21" ht="18" hidden="1" customHeight="1" x14ac:dyDescent="0.25">
      <c r="A96" s="202">
        <v>1301</v>
      </c>
      <c r="B96" s="743" t="s">
        <v>176</v>
      </c>
      <c r="C96" s="123"/>
      <c r="D96" s="986"/>
      <c r="E96" s="720">
        <f>SUM(Monday:Sunday!E96)</f>
        <v>0</v>
      </c>
      <c r="F96" s="721">
        <f>SUM(Monday:Sunday!F96)</f>
        <v>0</v>
      </c>
      <c r="G96" s="711">
        <f>SUM(Monday:Sunday!G96)</f>
        <v>0</v>
      </c>
      <c r="H96" s="722">
        <f>SUM(Monday:Sunday!H96)</f>
        <v>0</v>
      </c>
      <c r="I96" s="723">
        <f>SUM(Monday:Sunday!I96)</f>
        <v>0</v>
      </c>
      <c r="J96" s="724"/>
      <c r="K96" s="725">
        <f>SUM(Monday:Sunday!K96)</f>
        <v>0</v>
      </c>
      <c r="L96" s="726">
        <f>SUM(Monday:Sunday!L96)</f>
        <v>0</v>
      </c>
      <c r="M96" s="712">
        <f>SUM(Monday:Sunday!M96)</f>
        <v>0</v>
      </c>
      <c r="N96" s="727">
        <f>SUM(Monday:Sunday!N96)</f>
        <v>0</v>
      </c>
      <c r="O96" s="728">
        <f>SUM(Monday:Sunday!O96)</f>
        <v>0</v>
      </c>
      <c r="P96" s="729">
        <f>SUM(Monday:Sunday!P96)</f>
        <v>0</v>
      </c>
      <c r="Q96" s="713">
        <f t="shared" si="6"/>
        <v>0</v>
      </c>
      <c r="R96" s="96"/>
      <c r="S96" s="719"/>
      <c r="T96" s="716">
        <f>S96-Q96</f>
        <v>0</v>
      </c>
      <c r="U96" s="717"/>
    </row>
    <row r="97" spans="1:21" ht="18" hidden="1" customHeight="1" x14ac:dyDescent="0.25">
      <c r="A97" s="181">
        <v>1301</v>
      </c>
      <c r="B97" s="734" t="s">
        <v>177</v>
      </c>
      <c r="C97" s="180"/>
      <c r="D97" s="989"/>
      <c r="E97" s="720">
        <f>SUM(Monday:Sunday!E97)</f>
        <v>0</v>
      </c>
      <c r="F97" s="721">
        <f>SUM(Monday:Sunday!F97)</f>
        <v>0</v>
      </c>
      <c r="G97" s="711">
        <f>SUM(Monday:Sunday!G97)</f>
        <v>0</v>
      </c>
      <c r="H97" s="722">
        <f>SUM(Monday:Sunday!H97)</f>
        <v>0</v>
      </c>
      <c r="I97" s="723">
        <f>SUM(Monday:Sunday!I97)</f>
        <v>0</v>
      </c>
      <c r="J97" s="724"/>
      <c r="K97" s="725">
        <f>SUM(Monday:Sunday!K97)</f>
        <v>0</v>
      </c>
      <c r="L97" s="726">
        <f>SUM(Monday:Sunday!L97)</f>
        <v>0</v>
      </c>
      <c r="M97" s="712">
        <f>SUM(Monday:Sunday!M97)</f>
        <v>0</v>
      </c>
      <c r="N97" s="727">
        <f>SUM(Monday:Sunday!N97)</f>
        <v>0</v>
      </c>
      <c r="O97" s="728">
        <f>SUM(Monday:Sunday!O97)</f>
        <v>0</v>
      </c>
      <c r="P97" s="729">
        <f>SUM(Monday:Sunday!P97)</f>
        <v>0</v>
      </c>
      <c r="Q97" s="713">
        <f t="shared" si="6"/>
        <v>0</v>
      </c>
      <c r="R97" s="96"/>
      <c r="S97" s="719"/>
      <c r="T97" s="716">
        <f>S97-Q97</f>
        <v>0</v>
      </c>
      <c r="U97" s="717"/>
    </row>
    <row r="98" spans="1:21" ht="18" hidden="1" customHeight="1" x14ac:dyDescent="0.25">
      <c r="A98" s="181">
        <v>1302</v>
      </c>
      <c r="B98" s="734" t="s">
        <v>178</v>
      </c>
      <c r="C98" s="180"/>
      <c r="D98" s="989"/>
      <c r="E98" s="720">
        <f>SUM(Monday:Sunday!E98)</f>
        <v>0</v>
      </c>
      <c r="F98" s="721">
        <f>SUM(Monday:Sunday!F98)</f>
        <v>0</v>
      </c>
      <c r="G98" s="711">
        <f>SUM(Monday:Sunday!G98)</f>
        <v>0</v>
      </c>
      <c r="H98" s="722">
        <f>SUM(Monday:Sunday!H98)</f>
        <v>0</v>
      </c>
      <c r="I98" s="723">
        <f>SUM(Monday:Sunday!I98)</f>
        <v>0</v>
      </c>
      <c r="J98" s="724"/>
      <c r="K98" s="725">
        <f>SUM(Monday:Sunday!K98)</f>
        <v>0</v>
      </c>
      <c r="L98" s="726">
        <f>SUM(Monday:Sunday!L98)</f>
        <v>0</v>
      </c>
      <c r="M98" s="712">
        <f>SUM(Monday:Sunday!M98)</f>
        <v>0</v>
      </c>
      <c r="N98" s="727">
        <f>SUM(Monday:Sunday!N98)</f>
        <v>0</v>
      </c>
      <c r="O98" s="728">
        <f>SUM(Monday:Sunday!O98)</f>
        <v>0</v>
      </c>
      <c r="P98" s="729">
        <f>SUM(Monday:Sunday!P98)</f>
        <v>0</v>
      </c>
      <c r="Q98" s="713">
        <f t="shared" si="6"/>
        <v>0</v>
      </c>
      <c r="R98" s="96"/>
      <c r="S98" s="719"/>
      <c r="T98" s="716"/>
      <c r="U98" s="717"/>
    </row>
    <row r="99" spans="1:21" ht="18" hidden="1" customHeight="1" x14ac:dyDescent="0.25">
      <c r="A99" s="181">
        <v>1302</v>
      </c>
      <c r="B99" s="734" t="s">
        <v>179</v>
      </c>
      <c r="C99" s="180"/>
      <c r="D99" s="989"/>
      <c r="E99" s="720">
        <f>SUM(Monday:Sunday!E99)</f>
        <v>0</v>
      </c>
      <c r="F99" s="721">
        <f>SUM(Monday:Sunday!F99)</f>
        <v>0</v>
      </c>
      <c r="G99" s="711">
        <f>SUM(Monday:Sunday!G99)</f>
        <v>0</v>
      </c>
      <c r="H99" s="722">
        <f>SUM(Monday:Sunday!H99)</f>
        <v>0</v>
      </c>
      <c r="I99" s="723">
        <f>SUM(Monday:Sunday!I99)</f>
        <v>0</v>
      </c>
      <c r="J99" s="724"/>
      <c r="K99" s="725">
        <f>SUM(Monday:Sunday!K99)</f>
        <v>0</v>
      </c>
      <c r="L99" s="726">
        <f>SUM(Monday:Sunday!L99)</f>
        <v>0</v>
      </c>
      <c r="M99" s="712">
        <f>SUM(Monday:Sunday!M99)</f>
        <v>0</v>
      </c>
      <c r="N99" s="727">
        <f>SUM(Monday:Sunday!N99)</f>
        <v>0</v>
      </c>
      <c r="O99" s="728">
        <f>SUM(Monday:Sunday!O99)</f>
        <v>0</v>
      </c>
      <c r="P99" s="729">
        <f>SUM(Monday:Sunday!P99)</f>
        <v>0</v>
      </c>
      <c r="Q99" s="713">
        <f t="shared" si="6"/>
        <v>0</v>
      </c>
      <c r="R99" s="96"/>
      <c r="S99" s="719"/>
      <c r="T99" s="716"/>
      <c r="U99" s="717"/>
    </row>
    <row r="100" spans="1:21" ht="18" hidden="1" customHeight="1" x14ac:dyDescent="0.25">
      <c r="A100" s="181">
        <v>1303</v>
      </c>
      <c r="B100" s="734" t="s">
        <v>180</v>
      </c>
      <c r="C100" s="180"/>
      <c r="D100" s="989"/>
      <c r="E100" s="720">
        <f>SUM(Monday:Sunday!E100)</f>
        <v>0</v>
      </c>
      <c r="F100" s="721">
        <f>SUM(Monday:Sunday!F100)</f>
        <v>0</v>
      </c>
      <c r="G100" s="711">
        <f>SUM(Monday:Sunday!G100)</f>
        <v>0</v>
      </c>
      <c r="H100" s="722">
        <f>SUM(Monday:Sunday!H100)</f>
        <v>0</v>
      </c>
      <c r="I100" s="723">
        <f>SUM(Monday:Sunday!I100)</f>
        <v>0</v>
      </c>
      <c r="J100" s="724"/>
      <c r="K100" s="725">
        <f>SUM(Monday:Sunday!K100)</f>
        <v>0</v>
      </c>
      <c r="L100" s="726">
        <f>SUM(Monday:Sunday!L100)</f>
        <v>0</v>
      </c>
      <c r="M100" s="712">
        <f>SUM(Monday:Sunday!M100)</f>
        <v>0</v>
      </c>
      <c r="N100" s="727">
        <f>SUM(Monday:Sunday!N100)</f>
        <v>0</v>
      </c>
      <c r="O100" s="728">
        <f>SUM(Monday:Sunday!O100)</f>
        <v>0</v>
      </c>
      <c r="P100" s="729">
        <f>SUM(Monday:Sunday!P100)</f>
        <v>0</v>
      </c>
      <c r="Q100" s="713">
        <f t="shared" si="6"/>
        <v>0</v>
      </c>
      <c r="R100" s="96"/>
      <c r="S100" s="719"/>
      <c r="T100" s="716"/>
      <c r="U100" s="717"/>
    </row>
    <row r="101" spans="1:21" ht="18" hidden="1" customHeight="1" x14ac:dyDescent="0.25">
      <c r="A101" s="181">
        <v>1303</v>
      </c>
      <c r="B101" s="734" t="s">
        <v>181</v>
      </c>
      <c r="C101" s="180"/>
      <c r="D101" s="989"/>
      <c r="E101" s="720">
        <f>SUM(Monday:Sunday!E101)</f>
        <v>0</v>
      </c>
      <c r="F101" s="721">
        <f>SUM(Monday:Sunday!F101)</f>
        <v>0</v>
      </c>
      <c r="G101" s="711">
        <f>SUM(Monday:Sunday!G101)</f>
        <v>0</v>
      </c>
      <c r="H101" s="722">
        <f>SUM(Monday:Sunday!H101)</f>
        <v>0</v>
      </c>
      <c r="I101" s="723">
        <f>SUM(Monday:Sunday!I101)</f>
        <v>0</v>
      </c>
      <c r="J101" s="724"/>
      <c r="K101" s="725">
        <f>SUM(Monday:Sunday!K101)</f>
        <v>0</v>
      </c>
      <c r="L101" s="726">
        <f>SUM(Monday:Sunday!L101)</f>
        <v>0</v>
      </c>
      <c r="M101" s="712">
        <f>SUM(Monday:Sunday!M101)</f>
        <v>0</v>
      </c>
      <c r="N101" s="727">
        <f>SUM(Monday:Sunday!N101)</f>
        <v>0</v>
      </c>
      <c r="O101" s="728">
        <f>SUM(Monday:Sunday!O101)</f>
        <v>0</v>
      </c>
      <c r="P101" s="729">
        <f>SUM(Monday:Sunday!P101)</f>
        <v>0</v>
      </c>
      <c r="Q101" s="713">
        <f t="shared" si="6"/>
        <v>0</v>
      </c>
      <c r="R101" s="96"/>
      <c r="S101" s="719"/>
      <c r="T101" s="716"/>
      <c r="U101" s="717"/>
    </row>
    <row r="102" spans="1:21" ht="18" hidden="1" customHeight="1" x14ac:dyDescent="0.25">
      <c r="A102" s="181">
        <v>1304</v>
      </c>
      <c r="B102" s="734" t="s">
        <v>182</v>
      </c>
      <c r="C102" s="180"/>
      <c r="D102" s="989"/>
      <c r="E102" s="720">
        <f>SUM(Monday:Sunday!E102)</f>
        <v>0</v>
      </c>
      <c r="F102" s="721">
        <f>SUM(Monday:Sunday!F102)</f>
        <v>0</v>
      </c>
      <c r="G102" s="711">
        <f>SUM(Monday:Sunday!G102)</f>
        <v>0</v>
      </c>
      <c r="H102" s="722">
        <f>SUM(Monday:Sunday!H102)</f>
        <v>0</v>
      </c>
      <c r="I102" s="723">
        <f>SUM(Monday:Sunday!I102)</f>
        <v>0</v>
      </c>
      <c r="J102" s="724"/>
      <c r="K102" s="725">
        <f>SUM(Monday:Sunday!K102)</f>
        <v>0</v>
      </c>
      <c r="L102" s="726">
        <f>SUM(Monday:Sunday!L102)</f>
        <v>0</v>
      </c>
      <c r="M102" s="712">
        <f>SUM(Monday:Sunday!M102)</f>
        <v>0</v>
      </c>
      <c r="N102" s="727">
        <f>SUM(Monday:Sunday!N102)</f>
        <v>0</v>
      </c>
      <c r="O102" s="728">
        <f>SUM(Monday:Sunday!O102)</f>
        <v>0</v>
      </c>
      <c r="P102" s="729">
        <f>SUM(Monday:Sunday!P102)</f>
        <v>0</v>
      </c>
      <c r="Q102" s="713">
        <f t="shared" si="6"/>
        <v>0</v>
      </c>
      <c r="R102" s="96"/>
      <c r="S102" s="719"/>
      <c r="T102" s="716"/>
      <c r="U102" s="717"/>
    </row>
    <row r="103" spans="1:21" ht="18" hidden="1" customHeight="1" x14ac:dyDescent="0.25">
      <c r="A103" s="181">
        <v>1305</v>
      </c>
      <c r="B103" s="734" t="s">
        <v>183</v>
      </c>
      <c r="C103" s="180"/>
      <c r="D103" s="989"/>
      <c r="E103" s="720">
        <f>SUM(Monday:Sunday!E103)</f>
        <v>0</v>
      </c>
      <c r="F103" s="721">
        <f>SUM(Monday:Sunday!F103)</f>
        <v>0</v>
      </c>
      <c r="G103" s="711">
        <f>SUM(Monday:Sunday!G103)</f>
        <v>0</v>
      </c>
      <c r="H103" s="722">
        <f>SUM(Monday:Sunday!H103)</f>
        <v>0</v>
      </c>
      <c r="I103" s="723">
        <f>SUM(Monday:Sunday!I103)</f>
        <v>0</v>
      </c>
      <c r="J103" s="724"/>
      <c r="K103" s="725">
        <f>SUM(Monday:Sunday!K103)</f>
        <v>0</v>
      </c>
      <c r="L103" s="726">
        <f>SUM(Monday:Sunday!L103)</f>
        <v>0</v>
      </c>
      <c r="M103" s="712">
        <f>SUM(Monday:Sunday!M103)</f>
        <v>0</v>
      </c>
      <c r="N103" s="727">
        <f>SUM(Monday:Sunday!N103)</f>
        <v>0</v>
      </c>
      <c r="O103" s="728">
        <f>SUM(Monday:Sunday!O103)</f>
        <v>0</v>
      </c>
      <c r="P103" s="729">
        <f>SUM(Monday:Sunday!P103)</f>
        <v>0</v>
      </c>
      <c r="Q103" s="713">
        <f t="shared" si="6"/>
        <v>0</v>
      </c>
      <c r="R103" s="96"/>
      <c r="S103" s="719"/>
      <c r="T103" s="716"/>
      <c r="U103" s="717"/>
    </row>
    <row r="104" spans="1:21" ht="18" hidden="1" customHeight="1" x14ac:dyDescent="0.25">
      <c r="A104" s="181">
        <v>1305</v>
      </c>
      <c r="B104" s="734" t="s">
        <v>184</v>
      </c>
      <c r="C104" s="180"/>
      <c r="D104" s="989"/>
      <c r="E104" s="720">
        <f>SUM(Monday:Sunday!E104)</f>
        <v>0</v>
      </c>
      <c r="F104" s="721">
        <f>SUM(Monday:Sunday!F104)</f>
        <v>0</v>
      </c>
      <c r="G104" s="711">
        <f>SUM(Monday:Sunday!G104)</f>
        <v>0</v>
      </c>
      <c r="H104" s="722">
        <f>SUM(Monday:Sunday!H104)</f>
        <v>0</v>
      </c>
      <c r="I104" s="723">
        <f>SUM(Monday:Sunday!I104)</f>
        <v>0</v>
      </c>
      <c r="J104" s="724"/>
      <c r="K104" s="725">
        <f>SUM(Monday:Sunday!K104)</f>
        <v>0</v>
      </c>
      <c r="L104" s="726">
        <f>SUM(Monday:Sunday!L104)</f>
        <v>0</v>
      </c>
      <c r="M104" s="712">
        <f>SUM(Monday:Sunday!M104)</f>
        <v>0</v>
      </c>
      <c r="N104" s="727">
        <f>SUM(Monday:Sunday!N104)</f>
        <v>0</v>
      </c>
      <c r="O104" s="728">
        <f>SUM(Monday:Sunday!O104)</f>
        <v>0</v>
      </c>
      <c r="P104" s="729">
        <f>SUM(Monday:Sunday!P104)</f>
        <v>0</v>
      </c>
      <c r="Q104" s="713">
        <f t="shared" si="6"/>
        <v>0</v>
      </c>
      <c r="R104" s="96"/>
      <c r="S104" s="719"/>
      <c r="T104" s="716"/>
      <c r="U104" s="717"/>
    </row>
    <row r="105" spans="1:21" ht="18" hidden="1" customHeight="1" x14ac:dyDescent="0.25">
      <c r="A105" s="181">
        <v>1305</v>
      </c>
      <c r="B105" s="734" t="s">
        <v>240</v>
      </c>
      <c r="C105" s="180"/>
      <c r="D105" s="989"/>
      <c r="E105" s="720">
        <f>SUM(Monday:Sunday!E105)</f>
        <v>0</v>
      </c>
      <c r="F105" s="721">
        <f>SUM(Monday:Sunday!F105)</f>
        <v>0</v>
      </c>
      <c r="G105" s="711">
        <f>SUM(Monday:Sunday!G105)</f>
        <v>0</v>
      </c>
      <c r="H105" s="722">
        <f>SUM(Monday:Sunday!H105)</f>
        <v>0</v>
      </c>
      <c r="I105" s="723">
        <f>SUM(Monday:Sunday!I105)</f>
        <v>0</v>
      </c>
      <c r="J105" s="724"/>
      <c r="K105" s="725">
        <f>SUM(Monday:Sunday!K105)</f>
        <v>0</v>
      </c>
      <c r="L105" s="726">
        <f>SUM(Monday:Sunday!L105)</f>
        <v>0</v>
      </c>
      <c r="M105" s="712">
        <f>SUM(Monday:Sunday!M105)</f>
        <v>0</v>
      </c>
      <c r="N105" s="727">
        <f>SUM(Monday:Sunday!N105)</f>
        <v>0</v>
      </c>
      <c r="O105" s="728">
        <f>SUM(Monday:Sunday!O105)</f>
        <v>0</v>
      </c>
      <c r="P105" s="729">
        <f>SUM(Monday:Sunday!P105)</f>
        <v>0</v>
      </c>
      <c r="Q105" s="713">
        <f t="shared" si="6"/>
        <v>0</v>
      </c>
      <c r="R105" s="96"/>
      <c r="S105" s="719"/>
      <c r="T105" s="716"/>
      <c r="U105" s="717"/>
    </row>
    <row r="106" spans="1:21" ht="18" hidden="1" customHeight="1" x14ac:dyDescent="0.25">
      <c r="A106" s="181">
        <v>1305</v>
      </c>
      <c r="B106" s="734" t="s">
        <v>185</v>
      </c>
      <c r="C106" s="180"/>
      <c r="D106" s="989"/>
      <c r="E106" s="720">
        <f>SUM(Monday:Sunday!E106)</f>
        <v>0</v>
      </c>
      <c r="F106" s="721">
        <f>SUM(Monday:Sunday!F106)</f>
        <v>0</v>
      </c>
      <c r="G106" s="711">
        <f>SUM(Monday:Sunday!G106)</f>
        <v>0</v>
      </c>
      <c r="H106" s="722">
        <f>SUM(Monday:Sunday!H106)</f>
        <v>0</v>
      </c>
      <c r="I106" s="723">
        <f>SUM(Monday:Sunday!I106)</f>
        <v>0</v>
      </c>
      <c r="J106" s="724"/>
      <c r="K106" s="725">
        <f>SUM(Monday:Sunday!K106)</f>
        <v>0</v>
      </c>
      <c r="L106" s="726">
        <f>SUM(Monday:Sunday!L106)</f>
        <v>0</v>
      </c>
      <c r="M106" s="712">
        <f>SUM(Monday:Sunday!M106)</f>
        <v>0</v>
      </c>
      <c r="N106" s="727">
        <f>SUM(Monday:Sunday!N106)</f>
        <v>0</v>
      </c>
      <c r="O106" s="728">
        <f>SUM(Monday:Sunday!O106)</f>
        <v>0</v>
      </c>
      <c r="P106" s="729">
        <f>SUM(Monday:Sunday!P106)</f>
        <v>0</v>
      </c>
      <c r="Q106" s="713">
        <f t="shared" si="6"/>
        <v>0</v>
      </c>
      <c r="R106" s="96"/>
      <c r="S106" s="719"/>
      <c r="T106" s="716"/>
      <c r="U106" s="717"/>
    </row>
    <row r="107" spans="1:21" ht="18" hidden="1" customHeight="1" x14ac:dyDescent="0.25">
      <c r="A107" s="181">
        <v>1306</v>
      </c>
      <c r="B107" s="734" t="s">
        <v>186</v>
      </c>
      <c r="C107" s="180"/>
      <c r="D107" s="989"/>
      <c r="E107" s="720">
        <f>SUM(Monday:Sunday!E107)</f>
        <v>0</v>
      </c>
      <c r="F107" s="721">
        <f>SUM(Monday:Sunday!F107)</f>
        <v>0</v>
      </c>
      <c r="G107" s="711">
        <f>SUM(Monday:Sunday!G107)</f>
        <v>0</v>
      </c>
      <c r="H107" s="722">
        <f>SUM(Monday:Sunday!H107)</f>
        <v>0</v>
      </c>
      <c r="I107" s="723">
        <f>SUM(Monday:Sunday!I107)</f>
        <v>0</v>
      </c>
      <c r="J107" s="724"/>
      <c r="K107" s="725">
        <f>SUM(Monday:Sunday!K107)</f>
        <v>0</v>
      </c>
      <c r="L107" s="726">
        <f>SUM(Monday:Sunday!L107)</f>
        <v>0</v>
      </c>
      <c r="M107" s="712">
        <f>SUM(Monday:Sunday!M107)</f>
        <v>0</v>
      </c>
      <c r="N107" s="727">
        <f>SUM(Monday:Sunday!N107)</f>
        <v>0</v>
      </c>
      <c r="O107" s="728">
        <f>SUM(Monday:Sunday!O107)</f>
        <v>0</v>
      </c>
      <c r="P107" s="729">
        <f>SUM(Monday:Sunday!P107)</f>
        <v>0</v>
      </c>
      <c r="Q107" s="713">
        <f t="shared" si="6"/>
        <v>0</v>
      </c>
      <c r="R107" s="96"/>
      <c r="S107" s="719"/>
      <c r="T107" s="716"/>
      <c r="U107" s="717"/>
    </row>
    <row r="108" spans="1:21" ht="18" hidden="1" customHeight="1" x14ac:dyDescent="0.25">
      <c r="A108" s="205"/>
      <c r="B108" s="745" t="s">
        <v>234</v>
      </c>
      <c r="C108" s="206"/>
      <c r="D108" s="990"/>
      <c r="E108" s="724"/>
      <c r="F108" s="724"/>
      <c r="G108" s="724"/>
      <c r="H108" s="724"/>
      <c r="I108" s="724"/>
      <c r="J108" s="724"/>
      <c r="K108" s="729"/>
      <c r="L108" s="729"/>
      <c r="M108" s="729"/>
      <c r="N108" s="746"/>
      <c r="O108" s="729"/>
      <c r="P108" s="747"/>
      <c r="Q108" s="748"/>
      <c r="R108" s="96"/>
      <c r="S108" s="719"/>
      <c r="T108" s="716"/>
      <c r="U108" s="717"/>
    </row>
    <row r="109" spans="1:21" ht="18" hidden="1" customHeight="1" x14ac:dyDescent="0.25">
      <c r="A109" s="181">
        <v>1307</v>
      </c>
      <c r="B109" s="734" t="s">
        <v>187</v>
      </c>
      <c r="C109" s="180"/>
      <c r="D109" s="989"/>
      <c r="E109" s="720">
        <f>SUM(Monday:Sunday!E109)</f>
        <v>0</v>
      </c>
      <c r="F109" s="721">
        <f>SUM(Monday:Sunday!F109)</f>
        <v>0</v>
      </c>
      <c r="G109" s="711">
        <f>SUM(Monday:Sunday!G109)</f>
        <v>0</v>
      </c>
      <c r="H109" s="722">
        <f>SUM(Monday:Sunday!H109)</f>
        <v>0</v>
      </c>
      <c r="I109" s="723">
        <f>SUM(Monday:Sunday!I109)</f>
        <v>0</v>
      </c>
      <c r="J109" s="724"/>
      <c r="K109" s="725">
        <f>SUM(Monday:Sunday!K109)</f>
        <v>0</v>
      </c>
      <c r="L109" s="726">
        <f>SUM(Monday:Sunday!L109)</f>
        <v>0</v>
      </c>
      <c r="M109" s="712">
        <f>SUM(Monday:Sunday!M109)</f>
        <v>0</v>
      </c>
      <c r="N109" s="727">
        <f>SUM(Monday:Sunday!N109)</f>
        <v>0</v>
      </c>
      <c r="O109" s="728">
        <f>SUM(Monday:Sunday!O109)</f>
        <v>0</v>
      </c>
      <c r="P109" s="729">
        <f>SUM(Monday:Sunday!P109)</f>
        <v>0</v>
      </c>
      <c r="Q109" s="713">
        <f t="shared" ref="Q109:Q118" si="7">SUM(K109:P109)</f>
        <v>0</v>
      </c>
      <c r="R109" s="96"/>
      <c r="S109" s="719"/>
      <c r="T109" s="716"/>
      <c r="U109" s="717"/>
    </row>
    <row r="110" spans="1:21" ht="18" hidden="1" customHeight="1" x14ac:dyDescent="0.25">
      <c r="A110" s="181">
        <v>1308</v>
      </c>
      <c r="B110" s="734" t="s">
        <v>188</v>
      </c>
      <c r="C110" s="180"/>
      <c r="D110" s="989"/>
      <c r="E110" s="720">
        <f>SUM(Monday:Sunday!E110)</f>
        <v>0</v>
      </c>
      <c r="F110" s="721">
        <f>SUM(Monday:Sunday!F110)</f>
        <v>0</v>
      </c>
      <c r="G110" s="711">
        <f>SUM(Monday:Sunday!G110)</f>
        <v>0</v>
      </c>
      <c r="H110" s="722">
        <f>SUM(Monday:Sunday!H110)</f>
        <v>0</v>
      </c>
      <c r="I110" s="723">
        <f>SUM(Monday:Sunday!I110)</f>
        <v>0</v>
      </c>
      <c r="J110" s="724"/>
      <c r="K110" s="725">
        <f>SUM(Monday:Sunday!K110)</f>
        <v>0</v>
      </c>
      <c r="L110" s="726">
        <f>SUM(Monday:Sunday!L110)</f>
        <v>0</v>
      </c>
      <c r="M110" s="712">
        <f>SUM(Monday:Sunday!M110)</f>
        <v>0</v>
      </c>
      <c r="N110" s="727">
        <f>SUM(Monday:Sunday!N110)</f>
        <v>0</v>
      </c>
      <c r="O110" s="728">
        <f>SUM(Monday:Sunday!O110)</f>
        <v>0</v>
      </c>
      <c r="P110" s="729">
        <f>SUM(Monday:Sunday!P110)</f>
        <v>0</v>
      </c>
      <c r="Q110" s="713">
        <f t="shared" si="7"/>
        <v>0</v>
      </c>
      <c r="R110" s="96"/>
      <c r="S110" s="719"/>
      <c r="T110" s="716"/>
      <c r="U110" s="717"/>
    </row>
    <row r="111" spans="1:21" ht="18" hidden="1" customHeight="1" x14ac:dyDescent="0.25">
      <c r="A111" s="181">
        <v>1309</v>
      </c>
      <c r="B111" s="734" t="s">
        <v>189</v>
      </c>
      <c r="C111" s="180"/>
      <c r="D111" s="989"/>
      <c r="E111" s="720">
        <f>SUM(Monday:Sunday!E111)</f>
        <v>0</v>
      </c>
      <c r="F111" s="721">
        <f>SUM(Monday:Sunday!F111)</f>
        <v>0</v>
      </c>
      <c r="G111" s="711">
        <f>SUM(Monday:Sunday!G111)</f>
        <v>0</v>
      </c>
      <c r="H111" s="722">
        <f>SUM(Monday:Sunday!H111)</f>
        <v>0</v>
      </c>
      <c r="I111" s="723">
        <f>SUM(Monday:Sunday!I111)</f>
        <v>0</v>
      </c>
      <c r="J111" s="724"/>
      <c r="K111" s="725">
        <f>SUM(Monday:Sunday!K111)</f>
        <v>0</v>
      </c>
      <c r="L111" s="726">
        <f>SUM(Monday:Sunday!L111)</f>
        <v>0</v>
      </c>
      <c r="M111" s="712">
        <f>SUM(Monday:Sunday!M111)</f>
        <v>0</v>
      </c>
      <c r="N111" s="727">
        <f>SUM(Monday:Sunday!N111)</f>
        <v>0</v>
      </c>
      <c r="O111" s="728">
        <f>SUM(Monday:Sunday!O111)</f>
        <v>0</v>
      </c>
      <c r="P111" s="729">
        <f>SUM(Monday:Sunday!P111)</f>
        <v>0</v>
      </c>
      <c r="Q111" s="713">
        <f t="shared" si="7"/>
        <v>0</v>
      </c>
      <c r="R111" s="96"/>
      <c r="S111" s="719"/>
      <c r="T111" s="716"/>
      <c r="U111" s="717"/>
    </row>
    <row r="112" spans="1:21" ht="18" hidden="1" customHeight="1" x14ac:dyDescent="0.25">
      <c r="A112" s="181">
        <v>1309</v>
      </c>
      <c r="B112" s="734" t="s">
        <v>190</v>
      </c>
      <c r="C112" s="180"/>
      <c r="D112" s="989"/>
      <c r="E112" s="720">
        <f>SUM(Monday:Sunday!E112)</f>
        <v>0</v>
      </c>
      <c r="F112" s="721">
        <f>SUM(Monday:Sunday!F112)</f>
        <v>0</v>
      </c>
      <c r="G112" s="711">
        <f>SUM(Monday:Sunday!G112)</f>
        <v>0</v>
      </c>
      <c r="H112" s="722">
        <f>SUM(Monday:Sunday!H112)</f>
        <v>0</v>
      </c>
      <c r="I112" s="723">
        <f>SUM(Monday:Sunday!I112)</f>
        <v>0</v>
      </c>
      <c r="J112" s="724"/>
      <c r="K112" s="725">
        <f>SUM(Monday:Sunday!K112)</f>
        <v>0</v>
      </c>
      <c r="L112" s="726">
        <f>SUM(Monday:Sunday!L112)</f>
        <v>0</v>
      </c>
      <c r="M112" s="712">
        <f>SUM(Monday:Sunday!M112)</f>
        <v>0</v>
      </c>
      <c r="N112" s="727">
        <f>SUM(Monday:Sunday!N112)</f>
        <v>0</v>
      </c>
      <c r="O112" s="728">
        <f>SUM(Monday:Sunday!O112)</f>
        <v>0</v>
      </c>
      <c r="P112" s="729">
        <f>SUM(Monday:Sunday!P112)</f>
        <v>0</v>
      </c>
      <c r="Q112" s="713">
        <f t="shared" si="7"/>
        <v>0</v>
      </c>
      <c r="R112" s="96"/>
      <c r="S112" s="719"/>
      <c r="T112" s="716"/>
      <c r="U112" s="717"/>
    </row>
    <row r="113" spans="1:22" ht="18" hidden="1" customHeight="1" x14ac:dyDescent="0.25">
      <c r="A113" s="181">
        <v>1310</v>
      </c>
      <c r="B113" s="734" t="s">
        <v>191</v>
      </c>
      <c r="C113" s="180"/>
      <c r="D113" s="989"/>
      <c r="E113" s="720">
        <f>SUM(Monday:Sunday!E113)</f>
        <v>0</v>
      </c>
      <c r="F113" s="721">
        <f>SUM(Monday:Sunday!F113)</f>
        <v>0</v>
      </c>
      <c r="G113" s="711">
        <f>SUM(Monday:Sunday!G113)</f>
        <v>0</v>
      </c>
      <c r="H113" s="722">
        <f>SUM(Monday:Sunday!H113)</f>
        <v>0</v>
      </c>
      <c r="I113" s="723">
        <f>SUM(Monday:Sunday!I113)</f>
        <v>0</v>
      </c>
      <c r="J113" s="724"/>
      <c r="K113" s="725">
        <f>SUM(Monday:Sunday!K113)</f>
        <v>0</v>
      </c>
      <c r="L113" s="726">
        <f>SUM(Monday:Sunday!L113)</f>
        <v>0</v>
      </c>
      <c r="M113" s="712">
        <f>SUM(Monday:Sunday!M113)</f>
        <v>0</v>
      </c>
      <c r="N113" s="727">
        <f>SUM(Monday:Sunday!N113)</f>
        <v>0</v>
      </c>
      <c r="O113" s="728">
        <f>SUM(Monday:Sunday!O113)</f>
        <v>0</v>
      </c>
      <c r="P113" s="729">
        <f>SUM(Monday:Sunday!P113)</f>
        <v>0</v>
      </c>
      <c r="Q113" s="713">
        <f t="shared" si="7"/>
        <v>0</v>
      </c>
      <c r="R113" s="96"/>
      <c r="S113" s="719"/>
      <c r="T113" s="716"/>
      <c r="U113" s="717"/>
    </row>
    <row r="114" spans="1:22" ht="18" hidden="1" customHeight="1" x14ac:dyDescent="0.25">
      <c r="A114" s="181">
        <v>1311</v>
      </c>
      <c r="B114" s="734" t="s">
        <v>192</v>
      </c>
      <c r="C114" s="180"/>
      <c r="D114" s="989"/>
      <c r="E114" s="720">
        <f>SUM(Monday:Sunday!E114)</f>
        <v>0</v>
      </c>
      <c r="F114" s="721">
        <f>SUM(Monday:Sunday!F114)</f>
        <v>0</v>
      </c>
      <c r="G114" s="711">
        <f>SUM(Monday:Sunday!G114)</f>
        <v>0</v>
      </c>
      <c r="H114" s="722">
        <f>SUM(Monday:Sunday!H114)</f>
        <v>0</v>
      </c>
      <c r="I114" s="723">
        <f>SUM(Monday:Sunday!I114)</f>
        <v>0</v>
      </c>
      <c r="J114" s="724"/>
      <c r="K114" s="725">
        <f>SUM(Monday:Sunday!K114)</f>
        <v>0</v>
      </c>
      <c r="L114" s="726">
        <f>SUM(Monday:Sunday!L114)</f>
        <v>0</v>
      </c>
      <c r="M114" s="712">
        <f>SUM(Monday:Sunday!M114)</f>
        <v>0</v>
      </c>
      <c r="N114" s="727">
        <f>SUM(Monday:Sunday!N114)</f>
        <v>0</v>
      </c>
      <c r="O114" s="728">
        <f>SUM(Monday:Sunday!O114)</f>
        <v>0</v>
      </c>
      <c r="P114" s="729">
        <f>SUM(Monday:Sunday!P114)</f>
        <v>0</v>
      </c>
      <c r="Q114" s="713">
        <f t="shared" si="7"/>
        <v>0</v>
      </c>
      <c r="R114" s="96"/>
      <c r="S114" s="719"/>
      <c r="T114" s="716"/>
      <c r="U114" s="717"/>
    </row>
    <row r="115" spans="1:22" ht="18" hidden="1" customHeight="1" x14ac:dyDescent="0.25">
      <c r="A115" s="181">
        <v>1311</v>
      </c>
      <c r="B115" s="734" t="s">
        <v>192</v>
      </c>
      <c r="C115" s="180"/>
      <c r="D115" s="989"/>
      <c r="E115" s="720">
        <f>SUM(Monday:Sunday!E115)</f>
        <v>0</v>
      </c>
      <c r="F115" s="721">
        <f>SUM(Monday:Sunday!F115)</f>
        <v>0</v>
      </c>
      <c r="G115" s="711">
        <f>SUM(Monday:Sunday!G115)</f>
        <v>0</v>
      </c>
      <c r="H115" s="722">
        <f>SUM(Monday:Sunday!H115)</f>
        <v>0</v>
      </c>
      <c r="I115" s="723">
        <f>SUM(Monday:Sunday!I115)</f>
        <v>0</v>
      </c>
      <c r="J115" s="724"/>
      <c r="K115" s="725">
        <f>SUM(Monday:Sunday!K115)</f>
        <v>0</v>
      </c>
      <c r="L115" s="726">
        <f>SUM(Monday:Sunday!L115)</f>
        <v>0</v>
      </c>
      <c r="M115" s="712">
        <f>SUM(Monday:Sunday!M115)</f>
        <v>0</v>
      </c>
      <c r="N115" s="727">
        <f>SUM(Monday:Sunday!N115)</f>
        <v>0</v>
      </c>
      <c r="O115" s="728">
        <f>SUM(Monday:Sunday!O115)</f>
        <v>0</v>
      </c>
      <c r="P115" s="729">
        <f>SUM(Monday:Sunday!P115)</f>
        <v>0</v>
      </c>
      <c r="Q115" s="713">
        <f t="shared" si="7"/>
        <v>0</v>
      </c>
      <c r="R115" s="96"/>
      <c r="S115" s="719"/>
      <c r="T115" s="716"/>
      <c r="U115" s="717"/>
    </row>
    <row r="116" spans="1:22" ht="18" hidden="1" customHeight="1" x14ac:dyDescent="0.25">
      <c r="A116" s="181">
        <v>1312</v>
      </c>
      <c r="B116" s="734" t="s">
        <v>193</v>
      </c>
      <c r="C116" s="180"/>
      <c r="D116" s="989"/>
      <c r="E116" s="720">
        <f>SUM(Monday:Sunday!E116)</f>
        <v>0</v>
      </c>
      <c r="F116" s="721">
        <f>SUM(Monday:Sunday!F116)</f>
        <v>0</v>
      </c>
      <c r="G116" s="711">
        <f>SUM(Monday:Sunday!G116)</f>
        <v>0</v>
      </c>
      <c r="H116" s="722">
        <f>SUM(Monday:Sunday!H116)</f>
        <v>0</v>
      </c>
      <c r="I116" s="723">
        <f>SUM(Monday:Sunday!I116)</f>
        <v>0</v>
      </c>
      <c r="J116" s="724"/>
      <c r="K116" s="725">
        <f>SUM(Monday:Sunday!K116)</f>
        <v>0</v>
      </c>
      <c r="L116" s="726">
        <f>SUM(Monday:Sunday!L116)</f>
        <v>0</v>
      </c>
      <c r="M116" s="712">
        <f>SUM(Monday:Sunday!M116)</f>
        <v>0</v>
      </c>
      <c r="N116" s="727">
        <f>SUM(Monday:Sunday!N116)</f>
        <v>0</v>
      </c>
      <c r="O116" s="728">
        <f>SUM(Monday:Sunday!O116)</f>
        <v>0</v>
      </c>
      <c r="P116" s="729">
        <f>SUM(Monday:Sunday!P116)</f>
        <v>0</v>
      </c>
      <c r="Q116" s="713">
        <f t="shared" si="7"/>
        <v>0</v>
      </c>
      <c r="R116" s="96"/>
      <c r="S116" s="719"/>
      <c r="T116" s="716"/>
      <c r="U116" s="717"/>
    </row>
    <row r="117" spans="1:22" ht="18" hidden="1" customHeight="1" x14ac:dyDescent="0.25">
      <c r="A117" s="181">
        <v>1314</v>
      </c>
      <c r="B117" s="734" t="s">
        <v>194</v>
      </c>
      <c r="C117" s="180"/>
      <c r="D117" s="989"/>
      <c r="E117" s="720">
        <f>SUM(Monday:Sunday!E117)</f>
        <v>0</v>
      </c>
      <c r="F117" s="721">
        <f>SUM(Monday:Sunday!F117)</f>
        <v>0</v>
      </c>
      <c r="G117" s="711">
        <f>SUM(Monday:Sunday!G117)</f>
        <v>0</v>
      </c>
      <c r="H117" s="722">
        <f>SUM(Monday:Sunday!H117)</f>
        <v>0</v>
      </c>
      <c r="I117" s="723">
        <f>SUM(Monday:Sunday!I117)</f>
        <v>0</v>
      </c>
      <c r="J117" s="724"/>
      <c r="K117" s="725">
        <f>SUM(Monday:Sunday!K117)</f>
        <v>0</v>
      </c>
      <c r="L117" s="726">
        <f>SUM(Monday:Sunday!L117)</f>
        <v>0</v>
      </c>
      <c r="M117" s="712">
        <f>SUM(Monday:Sunday!M117)</f>
        <v>0</v>
      </c>
      <c r="N117" s="727">
        <f>SUM(Monday:Sunday!N117)</f>
        <v>0</v>
      </c>
      <c r="O117" s="728">
        <f>SUM(Monday:Sunday!O117)</f>
        <v>0</v>
      </c>
      <c r="P117" s="729">
        <f>SUM(Monday:Sunday!P117)</f>
        <v>0</v>
      </c>
      <c r="Q117" s="713">
        <f t="shared" si="7"/>
        <v>0</v>
      </c>
      <c r="R117" s="96"/>
      <c r="S117" s="719"/>
      <c r="T117" s="716"/>
      <c r="U117" s="717"/>
    </row>
    <row r="118" spans="1:22" ht="18" hidden="1" customHeight="1" x14ac:dyDescent="0.25">
      <c r="A118" s="181">
        <v>1315</v>
      </c>
      <c r="B118" s="734" t="s">
        <v>195</v>
      </c>
      <c r="C118" s="180"/>
      <c r="D118" s="989"/>
      <c r="E118" s="720">
        <f>SUM(Monday:Sunday!E118)</f>
        <v>0</v>
      </c>
      <c r="F118" s="721">
        <f>SUM(Monday:Sunday!F118)</f>
        <v>0</v>
      </c>
      <c r="G118" s="711">
        <f>SUM(Monday:Sunday!G118)</f>
        <v>0</v>
      </c>
      <c r="H118" s="722">
        <f>SUM(Monday:Sunday!H118)</f>
        <v>0</v>
      </c>
      <c r="I118" s="723">
        <f>SUM(Monday:Sunday!I118)</f>
        <v>0</v>
      </c>
      <c r="J118" s="724"/>
      <c r="K118" s="725">
        <f>SUM(Monday:Sunday!K118)</f>
        <v>0</v>
      </c>
      <c r="L118" s="726">
        <f>SUM(Monday:Sunday!L118)</f>
        <v>0</v>
      </c>
      <c r="M118" s="712">
        <f>SUM(Monday:Sunday!M118)</f>
        <v>0</v>
      </c>
      <c r="N118" s="727">
        <f>SUM(Monday:Sunday!N118)</f>
        <v>0</v>
      </c>
      <c r="O118" s="728">
        <f>SUM(Monday:Sunday!O118)</f>
        <v>0</v>
      </c>
      <c r="P118" s="729">
        <f>SUM(Monday:Sunday!P118)</f>
        <v>0</v>
      </c>
      <c r="Q118" s="713">
        <f t="shared" si="7"/>
        <v>0</v>
      </c>
      <c r="R118" s="96"/>
      <c r="S118" s="719"/>
      <c r="T118" s="716"/>
      <c r="U118" s="717"/>
    </row>
    <row r="119" spans="1:22" s="752" customFormat="1" ht="15" customHeight="1" x14ac:dyDescent="0.25">
      <c r="A119" s="214"/>
      <c r="B119" s="745" t="s">
        <v>196</v>
      </c>
      <c r="C119" s="215"/>
      <c r="D119" s="990"/>
      <c r="E119" s="724"/>
      <c r="F119" s="724"/>
      <c r="G119" s="724"/>
      <c r="H119" s="724"/>
      <c r="I119" s="724"/>
      <c r="J119" s="724"/>
      <c r="K119" s="729"/>
      <c r="L119" s="729"/>
      <c r="M119" s="729"/>
      <c r="N119" s="747"/>
      <c r="O119" s="729"/>
      <c r="P119" s="747"/>
      <c r="Q119" s="749"/>
      <c r="R119" s="750"/>
      <c r="S119" s="751"/>
      <c r="T119" s="716">
        <f>S119-Q119</f>
        <v>0</v>
      </c>
      <c r="U119" s="717"/>
      <c r="V119" s="97"/>
    </row>
    <row r="120" spans="1:22" s="322" customFormat="1" ht="15" customHeight="1" x14ac:dyDescent="0.25">
      <c r="A120" s="181" t="s">
        <v>439</v>
      </c>
      <c r="B120" s="734" t="s">
        <v>197</v>
      </c>
      <c r="C120" s="180"/>
      <c r="D120" s="989"/>
      <c r="E120" s="711">
        <f>SUM(Monday:Sunday!E120)</f>
        <v>0</v>
      </c>
      <c r="F120" s="711">
        <f>SUM(Monday:Sunday!F120)</f>
        <v>0</v>
      </c>
      <c r="G120" s="711">
        <f>SUM(Monday:Sunday!G120)</f>
        <v>0</v>
      </c>
      <c r="H120" s="711">
        <f>SUM(Monday:Sunday!H120)</f>
        <v>0</v>
      </c>
      <c r="I120" s="711">
        <f>SUM(Monday:Sunday!I120)</f>
        <v>0</v>
      </c>
      <c r="J120" s="711"/>
      <c r="K120" s="712">
        <f>SUM(Monday:Sunday!K120)</f>
        <v>0</v>
      </c>
      <c r="L120" s="712">
        <f>SUM(Monday:Sunday!L120)</f>
        <v>0</v>
      </c>
      <c r="M120" s="712">
        <f>SUM(Monday:Sunday!M120)</f>
        <v>0</v>
      </c>
      <c r="N120" s="712">
        <f>SUM(Monday:Sunday!N120)</f>
        <v>0</v>
      </c>
      <c r="O120" s="712">
        <f>SUM(Monday:Sunday!O120)</f>
        <v>0</v>
      </c>
      <c r="P120" s="712">
        <f>SUM(Monday:Sunday!P120)</f>
        <v>0</v>
      </c>
      <c r="Q120" s="713">
        <f t="shared" ref="Q120:Q140" si="8">SUM(K120:P120)</f>
        <v>0</v>
      </c>
      <c r="R120" s="753"/>
      <c r="S120" s="754"/>
      <c r="T120" s="755"/>
      <c r="U120" s="106"/>
    </row>
    <row r="121" spans="1:22" s="322" customFormat="1" ht="15" customHeight="1" x14ac:dyDescent="0.25">
      <c r="A121" s="181" t="s">
        <v>440</v>
      </c>
      <c r="B121" s="734" t="s">
        <v>256</v>
      </c>
      <c r="C121" s="180"/>
      <c r="D121" s="989"/>
      <c r="E121" s="711"/>
      <c r="F121" s="711"/>
      <c r="G121" s="711"/>
      <c r="H121" s="711"/>
      <c r="I121" s="711">
        <f>SUM(Monday:Sunday!I121)</f>
        <v>0</v>
      </c>
      <c r="J121" s="711"/>
      <c r="K121" s="712">
        <f>SUM(Monday:Sunday!K121)</f>
        <v>0</v>
      </c>
      <c r="L121" s="712">
        <f>SUM(Monday:Sunday!L121)</f>
        <v>0</v>
      </c>
      <c r="M121" s="712">
        <f>SUM(Monday:Sunday!M121)</f>
        <v>0</v>
      </c>
      <c r="N121" s="712">
        <f>SUM(Monday:Sunday!N121)</f>
        <v>0</v>
      </c>
      <c r="O121" s="712">
        <f>SUM(Monday:Sunday!O121)</f>
        <v>0</v>
      </c>
      <c r="P121" s="712">
        <f>SUM(Monday:Sunday!P121)</f>
        <v>0</v>
      </c>
      <c r="Q121" s="713">
        <f t="shared" si="8"/>
        <v>0</v>
      </c>
      <c r="R121" s="753"/>
      <c r="S121" s="754"/>
      <c r="T121" s="755"/>
      <c r="U121" s="106"/>
    </row>
    <row r="122" spans="1:22" s="322" customFormat="1" ht="15" hidden="1" customHeight="1" x14ac:dyDescent="0.25">
      <c r="A122" s="181">
        <v>1375</v>
      </c>
      <c r="B122" s="734" t="s">
        <v>198</v>
      </c>
      <c r="C122" s="180"/>
      <c r="D122" s="989"/>
      <c r="E122" s="711">
        <f>SUM(Monday:Sunday!E122)</f>
        <v>0</v>
      </c>
      <c r="F122" s="711">
        <f>SUM(Monday:Sunday!F122)</f>
        <v>0</v>
      </c>
      <c r="G122" s="711">
        <f>SUM(Monday:Sunday!G122)</f>
        <v>0</v>
      </c>
      <c r="H122" s="711">
        <f>SUM(Monday:Sunday!H122)</f>
        <v>0</v>
      </c>
      <c r="I122" s="711">
        <f>SUM(Monday:Sunday!I122)</f>
        <v>0</v>
      </c>
      <c r="J122" s="711"/>
      <c r="K122" s="712">
        <f>SUM(Monday:Sunday!K122)</f>
        <v>0</v>
      </c>
      <c r="L122" s="712">
        <f>SUM(Monday:Sunday!L122)</f>
        <v>0</v>
      </c>
      <c r="M122" s="712">
        <f>SUM(Monday:Sunday!M122)</f>
        <v>0</v>
      </c>
      <c r="N122" s="712">
        <f>SUM(Monday:Sunday!N122)</f>
        <v>0</v>
      </c>
      <c r="O122" s="712">
        <f>SUM(Monday:Sunday!O122)</f>
        <v>0</v>
      </c>
      <c r="P122" s="712">
        <f>SUM(Monday:Sunday!P122)</f>
        <v>0</v>
      </c>
      <c r="Q122" s="713">
        <f t="shared" si="8"/>
        <v>0</v>
      </c>
      <c r="R122" s="753"/>
      <c r="S122" s="754"/>
      <c r="T122" s="755"/>
      <c r="U122" s="106"/>
    </row>
    <row r="123" spans="1:22" s="322" customFormat="1" ht="15" customHeight="1" x14ac:dyDescent="0.25">
      <c r="A123" s="181" t="s">
        <v>441</v>
      </c>
      <c r="B123" s="734" t="s">
        <v>199</v>
      </c>
      <c r="C123" s="180"/>
      <c r="D123" s="989"/>
      <c r="E123" s="711">
        <f>SUM(Monday:Sunday!E123)</f>
        <v>0</v>
      </c>
      <c r="F123" s="711">
        <f>SUM(Monday:Sunday!F123)</f>
        <v>0</v>
      </c>
      <c r="G123" s="711">
        <f>SUM(Monday:Sunday!G123)</f>
        <v>0</v>
      </c>
      <c r="H123" s="711">
        <f>SUM(Monday:Sunday!H123)</f>
        <v>0</v>
      </c>
      <c r="I123" s="711">
        <f>SUM(Monday:Sunday!I123)</f>
        <v>0</v>
      </c>
      <c r="J123" s="711"/>
      <c r="K123" s="712">
        <f>SUM(Monday:Sunday!K123)</f>
        <v>0</v>
      </c>
      <c r="L123" s="712">
        <f>SUM(Monday:Sunday!L123)</f>
        <v>0</v>
      </c>
      <c r="M123" s="712">
        <f>SUM(Monday:Sunday!M123)</f>
        <v>0</v>
      </c>
      <c r="N123" s="712">
        <f>SUM(Monday:Sunday!N123)</f>
        <v>0</v>
      </c>
      <c r="O123" s="712">
        <f>SUM(Monday:Sunday!O123)</f>
        <v>0</v>
      </c>
      <c r="P123" s="712">
        <f>SUM(Monday:Sunday!P123)</f>
        <v>0</v>
      </c>
      <c r="Q123" s="713">
        <f t="shared" si="8"/>
        <v>0</v>
      </c>
      <c r="R123" s="753"/>
      <c r="S123" s="754"/>
      <c r="T123" s="755"/>
      <c r="U123" s="106"/>
    </row>
    <row r="124" spans="1:22" s="322" customFormat="1" ht="15" hidden="1" customHeight="1" x14ac:dyDescent="0.25">
      <c r="A124" s="181">
        <v>1450</v>
      </c>
      <c r="B124" s="734" t="s">
        <v>200</v>
      </c>
      <c r="C124" s="180"/>
      <c r="D124" s="989"/>
      <c r="E124" s="711">
        <f>SUM(Monday:Sunday!E124)</f>
        <v>0</v>
      </c>
      <c r="F124" s="711">
        <f>SUM(Monday:Sunday!F124)</f>
        <v>0</v>
      </c>
      <c r="G124" s="711">
        <f>SUM(Monday:Sunday!G124)</f>
        <v>0</v>
      </c>
      <c r="H124" s="711">
        <f>SUM(Monday:Sunday!H124)</f>
        <v>0</v>
      </c>
      <c r="I124" s="711">
        <f>SUM(Monday:Sunday!I124)</f>
        <v>0</v>
      </c>
      <c r="J124" s="711"/>
      <c r="K124" s="712">
        <f>SUM(Monday:Sunday!K124)</f>
        <v>0</v>
      </c>
      <c r="L124" s="712">
        <f>SUM(Monday:Sunday!L124)</f>
        <v>0</v>
      </c>
      <c r="M124" s="712">
        <f>SUM(Monday:Sunday!M124)</f>
        <v>0</v>
      </c>
      <c r="N124" s="712">
        <f>SUM(Monday:Sunday!N124)</f>
        <v>0</v>
      </c>
      <c r="O124" s="712">
        <f>SUM(Monday:Sunday!O124)</f>
        <v>0</v>
      </c>
      <c r="P124" s="712">
        <f>SUM(Monday:Sunday!P124)</f>
        <v>0</v>
      </c>
      <c r="Q124" s="713">
        <f t="shared" si="8"/>
        <v>0</v>
      </c>
      <c r="R124" s="753"/>
      <c r="S124" s="754"/>
      <c r="T124" s="755"/>
      <c r="U124" s="106"/>
    </row>
    <row r="125" spans="1:22" s="322" customFormat="1" ht="15" hidden="1" customHeight="1" x14ac:dyDescent="0.25">
      <c r="A125" s="181">
        <v>1500</v>
      </c>
      <c r="B125" s="734" t="s">
        <v>201</v>
      </c>
      <c r="C125" s="180"/>
      <c r="D125" s="989"/>
      <c r="E125" s="711">
        <f>SUM(Monday:Sunday!E125)</f>
        <v>0</v>
      </c>
      <c r="F125" s="711">
        <f>SUM(Monday:Sunday!F125)</f>
        <v>0</v>
      </c>
      <c r="G125" s="711">
        <f>SUM(Monday:Sunday!G125)</f>
        <v>0</v>
      </c>
      <c r="H125" s="711">
        <f>SUM(Monday:Sunday!H125)</f>
        <v>0</v>
      </c>
      <c r="I125" s="711">
        <f>SUM(Monday:Sunday!I125)</f>
        <v>0</v>
      </c>
      <c r="J125" s="711"/>
      <c r="K125" s="712">
        <f>SUM(Monday:Sunday!K125)</f>
        <v>0</v>
      </c>
      <c r="L125" s="712">
        <f>SUM(Monday:Sunday!L125)</f>
        <v>0</v>
      </c>
      <c r="M125" s="712">
        <f>SUM(Monday:Sunday!M125)</f>
        <v>0</v>
      </c>
      <c r="N125" s="712">
        <f>SUM(Monday:Sunday!N125)</f>
        <v>0</v>
      </c>
      <c r="O125" s="712">
        <f>SUM(Monday:Sunday!O125)</f>
        <v>0</v>
      </c>
      <c r="P125" s="712">
        <f>SUM(Monday:Sunday!P125)</f>
        <v>0</v>
      </c>
      <c r="Q125" s="713">
        <f t="shared" si="8"/>
        <v>0</v>
      </c>
      <c r="R125" s="753"/>
      <c r="S125" s="754"/>
      <c r="T125" s="755"/>
      <c r="U125" s="106"/>
    </row>
    <row r="126" spans="1:22" s="322" customFormat="1" ht="15" customHeight="1" x14ac:dyDescent="0.25">
      <c r="A126" s="181" t="s">
        <v>442</v>
      </c>
      <c r="B126" s="734" t="s">
        <v>202</v>
      </c>
      <c r="C126" s="180"/>
      <c r="D126" s="989"/>
      <c r="E126" s="711">
        <f>SUM(Monday:Sunday!E126)</f>
        <v>0</v>
      </c>
      <c r="F126" s="711">
        <f>SUM(Monday:Sunday!F126)</f>
        <v>0</v>
      </c>
      <c r="G126" s="711">
        <f>SUM(Monday:Sunday!G126)</f>
        <v>0</v>
      </c>
      <c r="H126" s="711">
        <f>SUM(Monday:Sunday!H126)</f>
        <v>0</v>
      </c>
      <c r="I126" s="711">
        <f>SUM(Monday:Sunday!I126)</f>
        <v>0</v>
      </c>
      <c r="J126" s="711"/>
      <c r="K126" s="712">
        <f>SUM(Monday:Sunday!K126)</f>
        <v>0</v>
      </c>
      <c r="L126" s="712">
        <f>SUM(Monday:Sunday!L126)</f>
        <v>0</v>
      </c>
      <c r="M126" s="712">
        <f>SUM(Monday:Sunday!M126)</f>
        <v>0</v>
      </c>
      <c r="N126" s="712">
        <f>SUM(Monday:Sunday!N126)</f>
        <v>0</v>
      </c>
      <c r="O126" s="712">
        <f>SUM(Monday:Sunday!O126)</f>
        <v>0</v>
      </c>
      <c r="P126" s="712">
        <f>SUM(Monday:Sunday!P126)</f>
        <v>0</v>
      </c>
      <c r="Q126" s="713">
        <f t="shared" si="8"/>
        <v>0</v>
      </c>
      <c r="R126" s="753"/>
      <c r="S126" s="754"/>
      <c r="T126" s="755"/>
      <c r="U126" s="106"/>
    </row>
    <row r="127" spans="1:22" s="322" customFormat="1" ht="15" hidden="1" customHeight="1" x14ac:dyDescent="0.25">
      <c r="A127" s="181">
        <v>1550</v>
      </c>
      <c r="B127" s="734" t="s">
        <v>203</v>
      </c>
      <c r="C127" s="180"/>
      <c r="D127" s="986">
        <v>5</v>
      </c>
      <c r="E127" s="711">
        <f>SUM(Monday:Sunday!E127)</f>
        <v>0</v>
      </c>
      <c r="F127" s="711">
        <f>SUM(Monday:Sunday!F127)</f>
        <v>0</v>
      </c>
      <c r="G127" s="711">
        <f>SUM(Monday:Sunday!G127)</f>
        <v>0</v>
      </c>
      <c r="H127" s="711">
        <f>SUM(Monday:Sunday!H127)</f>
        <v>0</v>
      </c>
      <c r="I127" s="711">
        <f>SUM(Monday:Sunday!I127)</f>
        <v>0</v>
      </c>
      <c r="J127" s="711"/>
      <c r="K127" s="712">
        <f>SUM(Monday:Sunday!K127)</f>
        <v>0</v>
      </c>
      <c r="L127" s="712">
        <f>SUM(Monday:Sunday!L127)</f>
        <v>0</v>
      </c>
      <c r="M127" s="712">
        <f>SUM(Monday:Sunday!M127)</f>
        <v>0</v>
      </c>
      <c r="N127" s="712">
        <f>SUM(Monday:Sunday!N127)</f>
        <v>0</v>
      </c>
      <c r="O127" s="712">
        <f>SUM(Monday:Sunday!O127)</f>
        <v>0</v>
      </c>
      <c r="P127" s="712">
        <f>SUM(Monday:Sunday!P127)</f>
        <v>0</v>
      </c>
      <c r="Q127" s="713">
        <f t="shared" si="8"/>
        <v>0</v>
      </c>
      <c r="R127" s="753"/>
      <c r="S127" s="754"/>
      <c r="T127" s="755"/>
      <c r="U127" s="106"/>
    </row>
    <row r="128" spans="1:22" s="322" customFormat="1" ht="15" customHeight="1" x14ac:dyDescent="0.25">
      <c r="A128" s="181" t="s">
        <v>443</v>
      </c>
      <c r="B128" s="734" t="s">
        <v>204</v>
      </c>
      <c r="C128" s="180"/>
      <c r="D128" s="986">
        <v>30</v>
      </c>
      <c r="E128" s="711">
        <f>SUM(Monday:Sunday!E128)</f>
        <v>0</v>
      </c>
      <c r="F128" s="711">
        <f>SUM(Monday:Sunday!F128)</f>
        <v>0</v>
      </c>
      <c r="G128" s="711">
        <f>SUM(Monday:Sunday!G128)</f>
        <v>0</v>
      </c>
      <c r="H128" s="711">
        <f>SUM(Monday:Sunday!H128)</f>
        <v>0</v>
      </c>
      <c r="I128" s="711">
        <f>SUM(Monday:Sunday!I128)</f>
        <v>0</v>
      </c>
      <c r="J128" s="711"/>
      <c r="K128" s="712">
        <f>SUM(Monday:Sunday!K128)</f>
        <v>0</v>
      </c>
      <c r="L128" s="712">
        <f>SUM(Monday:Sunday!L128)</f>
        <v>0</v>
      </c>
      <c r="M128" s="712">
        <f>SUM(Monday:Sunday!M128)</f>
        <v>0</v>
      </c>
      <c r="N128" s="712">
        <f>SUM(Monday:Sunday!N128)</f>
        <v>0</v>
      </c>
      <c r="O128" s="712">
        <f>SUM(Monday:Sunday!O128)</f>
        <v>0</v>
      </c>
      <c r="P128" s="712">
        <f>SUM(Monday:Sunday!P128)</f>
        <v>0</v>
      </c>
      <c r="Q128" s="713">
        <f t="shared" si="8"/>
        <v>0</v>
      </c>
      <c r="R128" s="753"/>
      <c r="S128" s="754"/>
      <c r="T128" s="755"/>
      <c r="U128" s="106"/>
    </row>
    <row r="129" spans="1:22" s="322" customFormat="1" ht="15" customHeight="1" x14ac:dyDescent="0.25">
      <c r="A129" s="181" t="s">
        <v>444</v>
      </c>
      <c r="B129" s="734" t="s">
        <v>396</v>
      </c>
      <c r="C129" s="180"/>
      <c r="D129" s="986">
        <v>30</v>
      </c>
      <c r="E129" s="711">
        <f>SUM(Monday:Sunday!E129)</f>
        <v>0</v>
      </c>
      <c r="F129" s="711">
        <f>SUM(Monday:Sunday!F129)</f>
        <v>0</v>
      </c>
      <c r="G129" s="711">
        <f>SUM(Monday:Sunday!G129)</f>
        <v>0</v>
      </c>
      <c r="H129" s="711" t="s">
        <v>93</v>
      </c>
      <c r="I129" s="711">
        <f>SUM(Monday:Sunday!I129)</f>
        <v>0</v>
      </c>
      <c r="J129" s="711">
        <f>SUM(Monday:Sunday!J129)</f>
        <v>0</v>
      </c>
      <c r="K129" s="712">
        <f>SUM(Monday:Sunday!K129)</f>
        <v>0</v>
      </c>
      <c r="L129" s="712">
        <f>SUM(Monday:Sunday!L129)</f>
        <v>0</v>
      </c>
      <c r="M129" s="712">
        <f>SUM(Monday:Sunday!M129)</f>
        <v>0</v>
      </c>
      <c r="N129" s="712">
        <f>SUM(Monday:Sunday!N129)</f>
        <v>0</v>
      </c>
      <c r="O129" s="712">
        <f>SUM(Monday:Sunday!O129)</f>
        <v>0</v>
      </c>
      <c r="P129" s="712">
        <f>SUM(Monday:Sunday!P129)</f>
        <v>0</v>
      </c>
      <c r="Q129" s="713">
        <f t="shared" si="8"/>
        <v>0</v>
      </c>
      <c r="R129" s="753"/>
      <c r="S129" s="754"/>
      <c r="T129" s="755"/>
      <c r="U129" s="106"/>
    </row>
    <row r="130" spans="1:22" s="322" customFormat="1" ht="15" hidden="1" customHeight="1" x14ac:dyDescent="0.25">
      <c r="A130" s="181" t="s">
        <v>450</v>
      </c>
      <c r="B130" s="734" t="s">
        <v>205</v>
      </c>
      <c r="C130" s="180"/>
      <c r="D130" s="986">
        <v>25</v>
      </c>
      <c r="E130" s="711">
        <f>SUM(Monday:Sunday!E130)</f>
        <v>0</v>
      </c>
      <c r="F130" s="711">
        <f>SUM(Monday:Sunday!F130)</f>
        <v>0</v>
      </c>
      <c r="G130" s="711">
        <f>SUM(Monday:Sunday!G130)</f>
        <v>0</v>
      </c>
      <c r="H130" s="711">
        <f>SUM(Monday:Sunday!H130)</f>
        <v>0</v>
      </c>
      <c r="I130" s="711">
        <f>SUM(Monday:Sunday!I130)</f>
        <v>0</v>
      </c>
      <c r="J130" s="711"/>
      <c r="K130" s="712">
        <f>SUM(Monday:Sunday!K130)</f>
        <v>0</v>
      </c>
      <c r="L130" s="712">
        <f>SUM(Monday:Sunday!L130)</f>
        <v>0</v>
      </c>
      <c r="M130" s="712">
        <f>SUM(Monday:Sunday!M130)</f>
        <v>0</v>
      </c>
      <c r="N130" s="712">
        <f>SUM(Monday:Sunday!N130)</f>
        <v>0</v>
      </c>
      <c r="O130" s="712">
        <f>SUM(Monday:Sunday!O130)</f>
        <v>0</v>
      </c>
      <c r="P130" s="712">
        <f>SUM(Monday:Sunday!P130)</f>
        <v>0</v>
      </c>
      <c r="Q130" s="713">
        <f t="shared" si="8"/>
        <v>0</v>
      </c>
      <c r="R130" s="753"/>
      <c r="S130" s="754"/>
      <c r="T130" s="755"/>
      <c r="U130" s="106"/>
    </row>
    <row r="131" spans="1:22" s="322" customFormat="1" ht="15" hidden="1" customHeight="1" x14ac:dyDescent="0.25">
      <c r="A131" s="181" t="s">
        <v>457</v>
      </c>
      <c r="B131" s="734" t="s">
        <v>206</v>
      </c>
      <c r="C131" s="180"/>
      <c r="D131" s="986"/>
      <c r="E131" s="711">
        <f>SUM(Monday:Sunday!E131)</f>
        <v>0</v>
      </c>
      <c r="F131" s="711">
        <f>SUM(Monday:Sunday!F131)</f>
        <v>0</v>
      </c>
      <c r="G131" s="711">
        <f>SUM(Monday:Sunday!G131)</f>
        <v>0</v>
      </c>
      <c r="H131" s="711">
        <f>SUM(Monday:Sunday!H131)</f>
        <v>0</v>
      </c>
      <c r="I131" s="711">
        <f>SUM(Monday:Sunday!I131)</f>
        <v>0</v>
      </c>
      <c r="J131" s="711"/>
      <c r="K131" s="712">
        <f>SUM(Monday:Sunday!K131)</f>
        <v>0</v>
      </c>
      <c r="L131" s="712">
        <f>SUM(Monday:Sunday!L131)</f>
        <v>0</v>
      </c>
      <c r="M131" s="712">
        <f>SUM(Monday:Sunday!M131)</f>
        <v>0</v>
      </c>
      <c r="N131" s="712">
        <f>SUM(Monday:Sunday!N131)</f>
        <v>0</v>
      </c>
      <c r="O131" s="712">
        <f>SUM(Monday:Sunday!O131)</f>
        <v>0</v>
      </c>
      <c r="P131" s="712">
        <f>SUM(Monday:Sunday!P131)</f>
        <v>0</v>
      </c>
      <c r="Q131" s="713">
        <f t="shared" si="8"/>
        <v>0</v>
      </c>
      <c r="R131" s="753"/>
      <c r="S131" s="754"/>
      <c r="T131" s="755"/>
      <c r="U131" s="106"/>
    </row>
    <row r="132" spans="1:22" s="322" customFormat="1" ht="15" hidden="1" customHeight="1" x14ac:dyDescent="0.25">
      <c r="A132" s="181" t="s">
        <v>456</v>
      </c>
      <c r="B132" s="734" t="s">
        <v>207</v>
      </c>
      <c r="C132" s="180"/>
      <c r="D132" s="986"/>
      <c r="E132" s="711">
        <f>SUM(Monday:Sunday!E132)</f>
        <v>0</v>
      </c>
      <c r="F132" s="711">
        <f>SUM(Monday:Sunday!F132)</f>
        <v>0</v>
      </c>
      <c r="G132" s="711">
        <f>SUM(Monday:Sunday!G132)</f>
        <v>0</v>
      </c>
      <c r="H132" s="711">
        <f>SUM(Monday:Sunday!H132)</f>
        <v>0</v>
      </c>
      <c r="I132" s="711">
        <f>SUM(Monday:Sunday!I132)</f>
        <v>0</v>
      </c>
      <c r="J132" s="711"/>
      <c r="K132" s="712">
        <f>SUM(Monday:Sunday!K132)</f>
        <v>0</v>
      </c>
      <c r="L132" s="712">
        <f>SUM(Monday:Sunday!L132)</f>
        <v>0</v>
      </c>
      <c r="M132" s="712">
        <f>SUM(Monday:Sunday!M132)</f>
        <v>0</v>
      </c>
      <c r="N132" s="712">
        <f>SUM(Monday:Sunday!N132)</f>
        <v>0</v>
      </c>
      <c r="O132" s="712">
        <f>SUM(Monday:Sunday!O132)</f>
        <v>0</v>
      </c>
      <c r="P132" s="712">
        <f>SUM(Monday:Sunday!P132)</f>
        <v>0</v>
      </c>
      <c r="Q132" s="713">
        <f t="shared" si="8"/>
        <v>0</v>
      </c>
      <c r="R132" s="753"/>
      <c r="S132" s="754"/>
      <c r="T132" s="755"/>
      <c r="U132" s="106"/>
    </row>
    <row r="133" spans="1:22" s="322" customFormat="1" ht="15" customHeight="1" x14ac:dyDescent="0.25">
      <c r="A133" s="181" t="s">
        <v>445</v>
      </c>
      <c r="B133" s="734" t="s">
        <v>208</v>
      </c>
      <c r="C133" s="180"/>
      <c r="D133" s="986"/>
      <c r="E133" s="711">
        <f>SUM(Monday:Sunday!E133)</f>
        <v>0</v>
      </c>
      <c r="F133" s="711">
        <f>SUM(Monday:Sunday!F133)</f>
        <v>0</v>
      </c>
      <c r="G133" s="711">
        <f>SUM(Monday:Sunday!G133)</f>
        <v>1</v>
      </c>
      <c r="H133" s="711">
        <f>SUM(Monday:Sunday!H133)</f>
        <v>0</v>
      </c>
      <c r="I133" s="711">
        <f>SUM(Monday:Sunday!I133)</f>
        <v>0</v>
      </c>
      <c r="J133" s="711"/>
      <c r="K133" s="712">
        <f>SUM(Monday:Sunday!K133)</f>
        <v>0</v>
      </c>
      <c r="L133" s="712">
        <f>SUM(Monday:Sunday!L133)</f>
        <v>0</v>
      </c>
      <c r="M133" s="712">
        <f>SUM(Monday:Sunday!M133)</f>
        <v>82</v>
      </c>
      <c r="N133" s="712">
        <f>SUM(Monday:Sunday!N133)</f>
        <v>0</v>
      </c>
      <c r="O133" s="712">
        <f>SUM(Monday:Sunday!O133)</f>
        <v>0</v>
      </c>
      <c r="P133" s="712">
        <f>SUM(Monday:Sunday!P133)</f>
        <v>0</v>
      </c>
      <c r="Q133" s="713">
        <f t="shared" si="8"/>
        <v>82</v>
      </c>
      <c r="R133" s="753"/>
      <c r="S133" s="754"/>
      <c r="T133" s="755"/>
      <c r="U133" s="106"/>
    </row>
    <row r="134" spans="1:22" s="322" customFormat="1" ht="15" customHeight="1" x14ac:dyDescent="0.25">
      <c r="A134" s="181" t="s">
        <v>446</v>
      </c>
      <c r="B134" s="734" t="s">
        <v>39</v>
      </c>
      <c r="C134" s="180"/>
      <c r="D134" s="989"/>
      <c r="E134" s="711">
        <f>SUM(Monday:Sunday!E134)</f>
        <v>0</v>
      </c>
      <c r="F134" s="711">
        <f>SUM(Monday:Sunday!F134)</f>
        <v>0</v>
      </c>
      <c r="G134" s="711">
        <f>SUM(Monday:Sunday!G134)</f>
        <v>0</v>
      </c>
      <c r="H134" s="711">
        <f>SUM(Monday:Sunday!H134)</f>
        <v>0</v>
      </c>
      <c r="I134" s="711">
        <f>SUM(Monday:Sunday!I134)</f>
        <v>0</v>
      </c>
      <c r="J134" s="711"/>
      <c r="K134" s="712">
        <f>SUM(Monday:Sunday!K134)</f>
        <v>0</v>
      </c>
      <c r="L134" s="712">
        <f>SUM(Monday:Sunday!L134)</f>
        <v>0</v>
      </c>
      <c r="M134" s="712">
        <f>SUM(Monday:Sunday!M134)</f>
        <v>0</v>
      </c>
      <c r="N134" s="712">
        <f>SUM(Monday:Sunday!N134)</f>
        <v>0</v>
      </c>
      <c r="O134" s="712">
        <f>SUM(Monday:Sunday!O134)</f>
        <v>0</v>
      </c>
      <c r="P134" s="712">
        <f>SUM(Monday:Sunday!P134)</f>
        <v>0</v>
      </c>
      <c r="Q134" s="713">
        <f t="shared" si="8"/>
        <v>0</v>
      </c>
      <c r="R134" s="753" t="s">
        <v>93</v>
      </c>
      <c r="S134" s="754"/>
      <c r="T134" s="755"/>
      <c r="U134" s="106"/>
    </row>
    <row r="135" spans="1:22" s="322" customFormat="1" ht="15" hidden="1" customHeight="1" x14ac:dyDescent="0.25">
      <c r="A135" s="181"/>
      <c r="B135" s="734" t="s">
        <v>209</v>
      </c>
      <c r="C135" s="180"/>
      <c r="D135" s="989"/>
      <c r="E135" s="711">
        <f>SUM(Monday:Sunday!E135)</f>
        <v>0</v>
      </c>
      <c r="F135" s="711">
        <f>SUM(Monday:Sunday!F135)</f>
        <v>0</v>
      </c>
      <c r="G135" s="711">
        <f>SUM(Monday:Sunday!G135)</f>
        <v>0</v>
      </c>
      <c r="H135" s="711">
        <f>SUM(Monday:Sunday!H135)</f>
        <v>0</v>
      </c>
      <c r="I135" s="711">
        <f>SUM(Monday:Sunday!I135)</f>
        <v>0</v>
      </c>
      <c r="J135" s="711"/>
      <c r="K135" s="712">
        <f>SUM(Monday:Sunday!K135)</f>
        <v>0</v>
      </c>
      <c r="L135" s="712">
        <f>SUM(Monday:Sunday!L135)</f>
        <v>0</v>
      </c>
      <c r="M135" s="712">
        <f>SUM(Monday:Sunday!M135)</f>
        <v>0</v>
      </c>
      <c r="N135" s="712">
        <f>SUM(Monday:Sunday!N135)</f>
        <v>0</v>
      </c>
      <c r="O135" s="712">
        <f>SUM(Monday:Sunday!O135)</f>
        <v>0</v>
      </c>
      <c r="P135" s="712">
        <f>SUM(Monday:Sunday!P135)</f>
        <v>0</v>
      </c>
      <c r="Q135" s="713">
        <f t="shared" si="8"/>
        <v>0</v>
      </c>
      <c r="R135" s="753"/>
      <c r="S135" s="754"/>
      <c r="T135" s="755"/>
      <c r="U135" s="106"/>
    </row>
    <row r="136" spans="1:22" s="322" customFormat="1" ht="15" hidden="1" customHeight="1" x14ac:dyDescent="0.25">
      <c r="A136" s="181"/>
      <c r="B136" s="734" t="s">
        <v>156</v>
      </c>
      <c r="C136" s="180"/>
      <c r="D136" s="986">
        <v>1.25</v>
      </c>
      <c r="E136" s="711">
        <f>SUM(Monday:Sunday!E136)</f>
        <v>0</v>
      </c>
      <c r="F136" s="711">
        <f>SUM(Monday:Sunday!F136)</f>
        <v>0</v>
      </c>
      <c r="G136" s="711">
        <f>SUM(Monday:Sunday!G136)</f>
        <v>0</v>
      </c>
      <c r="H136" s="711">
        <f>SUM(Monday:Sunday!H136)</f>
        <v>0</v>
      </c>
      <c r="I136" s="711">
        <f>SUM(Monday:Sunday!I136)</f>
        <v>0</v>
      </c>
      <c r="J136" s="711"/>
      <c r="K136" s="712">
        <f>SUM(Monday:Sunday!K136)</f>
        <v>0</v>
      </c>
      <c r="L136" s="712">
        <f>SUM(Monday:Sunday!L136)</f>
        <v>0</v>
      </c>
      <c r="M136" s="712">
        <f>SUM(Monday:Sunday!M136)</f>
        <v>0</v>
      </c>
      <c r="N136" s="712">
        <f>SUM(Monday:Sunday!N136)</f>
        <v>0</v>
      </c>
      <c r="O136" s="712">
        <f>SUM(Monday:Sunday!O136)</f>
        <v>0</v>
      </c>
      <c r="P136" s="712">
        <f>SUM(Monday:Sunday!P136)</f>
        <v>0</v>
      </c>
      <c r="Q136" s="713">
        <f t="shared" si="8"/>
        <v>0</v>
      </c>
      <c r="R136" s="753"/>
      <c r="S136" s="754"/>
      <c r="T136" s="755"/>
      <c r="U136" s="106"/>
    </row>
    <row r="137" spans="1:22" s="322" customFormat="1" ht="15" customHeight="1" x14ac:dyDescent="0.25">
      <c r="A137" s="181"/>
      <c r="B137" s="734" t="s">
        <v>210</v>
      </c>
      <c r="C137" s="180"/>
      <c r="D137" s="989"/>
      <c r="E137" s="711">
        <f>SUM(Monday:Sunday!E137)</f>
        <v>0</v>
      </c>
      <c r="F137" s="711">
        <f>SUM(Monday:Sunday!F137)</f>
        <v>0</v>
      </c>
      <c r="G137" s="711">
        <f>SUM(Monday:Sunday!G137)</f>
        <v>0</v>
      </c>
      <c r="H137" s="711">
        <f>SUM(Monday:Sunday!H137)</f>
        <v>0</v>
      </c>
      <c r="I137" s="711">
        <f>SUM(Monday:Sunday!I137)</f>
        <v>0</v>
      </c>
      <c r="J137" s="711"/>
      <c r="K137" s="712">
        <f>SUM(Monday:Sunday!K137)</f>
        <v>0</v>
      </c>
      <c r="L137" s="712">
        <f>SUM(Monday:Sunday!L137)</f>
        <v>0</v>
      </c>
      <c r="M137" s="712">
        <f>SUM(Monday:Sunday!M137)</f>
        <v>0</v>
      </c>
      <c r="N137" s="712">
        <f>SUM(Monday:Sunday!N137)</f>
        <v>0</v>
      </c>
      <c r="O137" s="712">
        <f>SUM(Monday:Sunday!O137)</f>
        <v>0</v>
      </c>
      <c r="P137" s="712">
        <f>SUM(Monday:Sunday!P137)</f>
        <v>0</v>
      </c>
      <c r="Q137" s="713">
        <f t="shared" si="8"/>
        <v>0</v>
      </c>
      <c r="R137" s="753"/>
      <c r="S137" s="754"/>
      <c r="T137" s="755"/>
      <c r="U137" s="106"/>
    </row>
    <row r="138" spans="1:22" s="322" customFormat="1" ht="15" hidden="1" customHeight="1" x14ac:dyDescent="0.25">
      <c r="A138" s="181"/>
      <c r="B138" s="734" t="s">
        <v>211</v>
      </c>
      <c r="C138" s="180"/>
      <c r="D138" s="989"/>
      <c r="E138" s="720">
        <f>SUM(Monday:Sunday!E138)</f>
        <v>0</v>
      </c>
      <c r="F138" s="721">
        <f>SUM(Monday:Sunday!F138)</f>
        <v>0</v>
      </c>
      <c r="G138" s="711">
        <f>SUM(Monday:Sunday!G138)</f>
        <v>0</v>
      </c>
      <c r="H138" s="722">
        <f>SUM(Monday:Sunday!H138)</f>
        <v>0</v>
      </c>
      <c r="I138" s="723">
        <f>SUM(Monday:Sunday!I138)</f>
        <v>0</v>
      </c>
      <c r="J138" s="724"/>
      <c r="K138" s="725">
        <f>SUM(Monday:Sunday!K138)</f>
        <v>0</v>
      </c>
      <c r="L138" s="726">
        <f>SUM(Monday:Sunday!L138)</f>
        <v>0</v>
      </c>
      <c r="M138" s="712">
        <f>SUM(Monday:Sunday!M138)</f>
        <v>0</v>
      </c>
      <c r="N138" s="727">
        <f>SUM(Monday:Sunday!N138)</f>
        <v>0</v>
      </c>
      <c r="O138" s="728">
        <f>SUM(Monday:Sunday!O138)</f>
        <v>0</v>
      </c>
      <c r="P138" s="729">
        <f>SUM(Monday:Sunday!P138)</f>
        <v>0</v>
      </c>
      <c r="Q138" s="713">
        <f t="shared" si="8"/>
        <v>0</v>
      </c>
      <c r="R138" s="753"/>
      <c r="S138" s="754"/>
      <c r="T138" s="755"/>
      <c r="U138" s="106"/>
    </row>
    <row r="139" spans="1:22" s="322" customFormat="1" ht="15" hidden="1" customHeight="1" x14ac:dyDescent="0.25">
      <c r="A139" s="181"/>
      <c r="B139" s="734" t="s">
        <v>212</v>
      </c>
      <c r="C139" s="180"/>
      <c r="D139" s="989"/>
      <c r="E139" s="720">
        <f>SUM(Monday:Sunday!E139)</f>
        <v>0</v>
      </c>
      <c r="F139" s="721">
        <f>SUM(Monday:Sunday!F139)</f>
        <v>0</v>
      </c>
      <c r="G139" s="711">
        <f>SUM(Monday:Sunday!G139)</f>
        <v>0</v>
      </c>
      <c r="H139" s="722">
        <f>SUM(Monday:Sunday!H139)</f>
        <v>0</v>
      </c>
      <c r="I139" s="723">
        <f>SUM(Monday:Sunday!I139)</f>
        <v>0</v>
      </c>
      <c r="J139" s="724"/>
      <c r="K139" s="725">
        <f>SUM(Monday:Sunday!K139)</f>
        <v>0</v>
      </c>
      <c r="L139" s="726">
        <f>SUM(Monday:Sunday!L139)</f>
        <v>0</v>
      </c>
      <c r="M139" s="712">
        <f>SUM(Monday:Sunday!M139)</f>
        <v>0</v>
      </c>
      <c r="N139" s="727">
        <f>SUM(Monday:Sunday!N139)</f>
        <v>0</v>
      </c>
      <c r="O139" s="728">
        <f>SUM(Monday:Sunday!O139)</f>
        <v>0</v>
      </c>
      <c r="P139" s="729">
        <f>SUM(Monday:Sunday!P139)</f>
        <v>0</v>
      </c>
      <c r="Q139" s="713">
        <f t="shared" si="8"/>
        <v>0</v>
      </c>
      <c r="R139" s="753"/>
      <c r="S139" s="754"/>
      <c r="T139" s="755"/>
      <c r="U139" s="106"/>
    </row>
    <row r="140" spans="1:22" s="322" customFormat="1" ht="15" hidden="1" customHeight="1" x14ac:dyDescent="0.25">
      <c r="A140" s="181"/>
      <c r="B140" s="734" t="s">
        <v>374</v>
      </c>
      <c r="C140" s="180"/>
      <c r="D140" s="989"/>
      <c r="E140" s="720">
        <f>SUM(Monday:Sunday!E140)</f>
        <v>0</v>
      </c>
      <c r="F140" s="721">
        <f>SUM(Monday:Sunday!F140)</f>
        <v>0</v>
      </c>
      <c r="G140" s="711">
        <f>SUM(Monday:Sunday!G140)</f>
        <v>0</v>
      </c>
      <c r="H140" s="722">
        <f>SUM(Monday:Sunday!H140)</f>
        <v>0</v>
      </c>
      <c r="I140" s="723">
        <f>SUM(Monday:Sunday!I140)</f>
        <v>0</v>
      </c>
      <c r="J140" s="724"/>
      <c r="K140" s="725">
        <f>SUM(Monday:Sunday!K140)</f>
        <v>0</v>
      </c>
      <c r="L140" s="726">
        <f>SUM(Monday:Sunday!L140)</f>
        <v>0</v>
      </c>
      <c r="M140" s="712">
        <f>SUM(Monday:Sunday!M140)</f>
        <v>0</v>
      </c>
      <c r="N140" s="727">
        <f>SUM(Monday:Sunday!N140)</f>
        <v>0</v>
      </c>
      <c r="O140" s="728">
        <f>SUM(Monday:Sunday!O140)</f>
        <v>0</v>
      </c>
      <c r="P140" s="729">
        <f>SUM(Monday:Sunday!P140)</f>
        <v>0</v>
      </c>
      <c r="Q140" s="713">
        <f t="shared" si="8"/>
        <v>0</v>
      </c>
      <c r="R140" s="753"/>
      <c r="S140" s="754"/>
      <c r="T140" s="755"/>
      <c r="U140" s="106"/>
    </row>
    <row r="141" spans="1:22" s="752" customFormat="1" ht="15" customHeight="1" x14ac:dyDescent="0.25">
      <c r="A141" s="214"/>
      <c r="B141" s="139" t="s">
        <v>241</v>
      </c>
      <c r="C141" s="215"/>
      <c r="D141" s="987"/>
      <c r="E141" s="724"/>
      <c r="F141" s="724"/>
      <c r="G141" s="724"/>
      <c r="H141" s="724"/>
      <c r="I141" s="756"/>
      <c r="J141" s="756"/>
      <c r="K141" s="729"/>
      <c r="L141" s="747"/>
      <c r="M141" s="747"/>
      <c r="N141" s="747"/>
      <c r="O141" s="757"/>
      <c r="P141" s="758"/>
      <c r="Q141" s="759"/>
      <c r="R141" s="750"/>
      <c r="S141" s="751"/>
      <c r="T141" s="716">
        <f>S141-Q141</f>
        <v>0</v>
      </c>
      <c r="U141" s="717"/>
      <c r="V141" s="97"/>
    </row>
    <row r="142" spans="1:22" s="322" customFormat="1" ht="15" hidden="1" customHeight="1" x14ac:dyDescent="0.25">
      <c r="A142" s="181" t="s">
        <v>213</v>
      </c>
      <c r="B142" s="734" t="s">
        <v>214</v>
      </c>
      <c r="C142" s="180"/>
      <c r="D142" s="989"/>
      <c r="E142" s="720">
        <f>SUM(Monday:Sunday!E142)</f>
        <v>0</v>
      </c>
      <c r="F142" s="721">
        <f>SUM(Monday:Sunday!F142)</f>
        <v>0</v>
      </c>
      <c r="G142" s="711">
        <f>SUM(Monday:Sunday!G142)</f>
        <v>0</v>
      </c>
      <c r="H142" s="722">
        <f>SUM(Monday:Sunday!H142)</f>
        <v>0</v>
      </c>
      <c r="I142" s="723">
        <f>SUM(Monday:Sunday!I142)</f>
        <v>0</v>
      </c>
      <c r="J142" s="724"/>
      <c r="K142" s="725">
        <f>SUM(Monday:Sunday!K142)</f>
        <v>0</v>
      </c>
      <c r="L142" s="726">
        <f>SUM(Monday:Sunday!L142)</f>
        <v>0</v>
      </c>
      <c r="M142" s="712">
        <f>SUM(Monday:Sunday!M142)</f>
        <v>0</v>
      </c>
      <c r="N142" s="727">
        <f>SUM(Monday:Sunday!N142)</f>
        <v>0</v>
      </c>
      <c r="O142" s="728">
        <f>SUM(Monday:Sunday!O142)</f>
        <v>0</v>
      </c>
      <c r="P142" s="729">
        <f>SUM(Monday:Sunday!P142)</f>
        <v>0</v>
      </c>
      <c r="Q142" s="713">
        <f t="shared" ref="Q142:Q147" si="9">SUM(K142:P142)</f>
        <v>0</v>
      </c>
      <c r="R142" s="753"/>
      <c r="S142" s="754"/>
      <c r="T142" s="755"/>
      <c r="U142" s="106"/>
    </row>
    <row r="143" spans="1:22" s="322" customFormat="1" ht="15" hidden="1" customHeight="1" x14ac:dyDescent="0.25">
      <c r="A143" s="181" t="s">
        <v>213</v>
      </c>
      <c r="B143" s="734" t="s">
        <v>215</v>
      </c>
      <c r="C143" s="180"/>
      <c r="D143" s="989"/>
      <c r="E143" s="720">
        <f>SUM(Monday:Sunday!E143)</f>
        <v>0</v>
      </c>
      <c r="F143" s="721">
        <f>SUM(Monday:Sunday!F143)</f>
        <v>0</v>
      </c>
      <c r="G143" s="711">
        <f>SUM(Monday:Sunday!G143)</f>
        <v>0</v>
      </c>
      <c r="H143" s="722">
        <f>SUM(Monday:Sunday!H143)</f>
        <v>0</v>
      </c>
      <c r="I143" s="723">
        <f>SUM(Monday:Sunday!I143)</f>
        <v>0</v>
      </c>
      <c r="J143" s="724"/>
      <c r="K143" s="725">
        <f>SUM(Monday:Sunday!K143)</f>
        <v>0</v>
      </c>
      <c r="L143" s="726">
        <f>SUM(Monday:Sunday!L143)</f>
        <v>0</v>
      </c>
      <c r="M143" s="712">
        <f>SUM(Monday:Sunday!M143)</f>
        <v>0</v>
      </c>
      <c r="N143" s="727">
        <f>SUM(Monday:Sunday!N143)</f>
        <v>0</v>
      </c>
      <c r="O143" s="728">
        <f>SUM(Monday:Sunday!O143)</f>
        <v>0</v>
      </c>
      <c r="P143" s="729">
        <f>SUM(Monday:Sunday!P143)</f>
        <v>0</v>
      </c>
      <c r="Q143" s="713">
        <f t="shared" si="9"/>
        <v>0</v>
      </c>
      <c r="R143" s="753"/>
      <c r="S143" s="754"/>
      <c r="T143" s="755"/>
      <c r="U143" s="106"/>
    </row>
    <row r="144" spans="1:22" s="322" customFormat="1" ht="15" hidden="1" customHeight="1" x14ac:dyDescent="0.25">
      <c r="A144" s="181" t="s">
        <v>213</v>
      </c>
      <c r="B144" s="734" t="s">
        <v>216</v>
      </c>
      <c r="C144" s="180"/>
      <c r="D144" s="989"/>
      <c r="E144" s="720">
        <f>SUM(Monday:Sunday!E144)</f>
        <v>0</v>
      </c>
      <c r="F144" s="721">
        <f>SUM(Monday:Sunday!F144)</f>
        <v>0</v>
      </c>
      <c r="G144" s="711">
        <f>SUM(Monday:Sunday!G144)</f>
        <v>0</v>
      </c>
      <c r="H144" s="722">
        <f>SUM(Monday:Sunday!H144)</f>
        <v>0</v>
      </c>
      <c r="I144" s="723">
        <f>SUM(Monday:Sunday!I144)</f>
        <v>0</v>
      </c>
      <c r="J144" s="724"/>
      <c r="K144" s="725">
        <f>SUM(Monday:Sunday!K144)</f>
        <v>0</v>
      </c>
      <c r="L144" s="726">
        <f>SUM(Monday:Sunday!L144)</f>
        <v>0</v>
      </c>
      <c r="M144" s="712">
        <f>SUM(Monday:Sunday!M144)</f>
        <v>0</v>
      </c>
      <c r="N144" s="727">
        <f>SUM(Monday:Sunday!N144)</f>
        <v>0</v>
      </c>
      <c r="O144" s="728">
        <f>SUM(Monday:Sunday!O144)</f>
        <v>0</v>
      </c>
      <c r="P144" s="729">
        <f>SUM(Monday:Sunday!P144)</f>
        <v>0</v>
      </c>
      <c r="Q144" s="713">
        <f t="shared" si="9"/>
        <v>0</v>
      </c>
      <c r="R144" s="753"/>
      <c r="S144" s="754"/>
      <c r="T144" s="755"/>
      <c r="U144" s="106"/>
    </row>
    <row r="145" spans="1:22" s="322" customFormat="1" ht="15" hidden="1" customHeight="1" x14ac:dyDescent="0.25">
      <c r="A145" s="181" t="s">
        <v>213</v>
      </c>
      <c r="B145" s="734" t="s">
        <v>217</v>
      </c>
      <c r="C145" s="180"/>
      <c r="D145" s="989"/>
      <c r="E145" s="720">
        <f>SUM(Monday:Sunday!E145)</f>
        <v>0</v>
      </c>
      <c r="F145" s="721">
        <f>SUM(Monday:Sunday!F145)</f>
        <v>0</v>
      </c>
      <c r="G145" s="711">
        <f>SUM(Monday:Sunday!G145)</f>
        <v>0</v>
      </c>
      <c r="H145" s="722">
        <f>SUM(Monday:Sunday!H145)</f>
        <v>0</v>
      </c>
      <c r="I145" s="723">
        <f>SUM(Monday:Sunday!I145)</f>
        <v>0</v>
      </c>
      <c r="J145" s="724"/>
      <c r="K145" s="725">
        <f>SUM(Monday:Sunday!K145)</f>
        <v>0</v>
      </c>
      <c r="L145" s="726">
        <f>SUM(Monday:Sunday!L145)</f>
        <v>0</v>
      </c>
      <c r="M145" s="712">
        <f>SUM(Monday:Sunday!M145)</f>
        <v>0</v>
      </c>
      <c r="N145" s="727">
        <f>SUM(Monday:Sunday!N145)</f>
        <v>0</v>
      </c>
      <c r="O145" s="728">
        <f>SUM(Monday:Sunday!O145)</f>
        <v>0</v>
      </c>
      <c r="P145" s="729">
        <f>SUM(Monday:Sunday!P145)</f>
        <v>0</v>
      </c>
      <c r="Q145" s="713">
        <f t="shared" si="9"/>
        <v>0</v>
      </c>
      <c r="R145" s="753"/>
      <c r="S145" s="754"/>
      <c r="T145" s="755"/>
      <c r="U145" s="106"/>
    </row>
    <row r="146" spans="1:22" s="322" customFormat="1" ht="15" hidden="1" customHeight="1" x14ac:dyDescent="0.25">
      <c r="A146" s="181" t="s">
        <v>213</v>
      </c>
      <c r="B146" s="734" t="s">
        <v>218</v>
      </c>
      <c r="C146" s="180"/>
      <c r="D146" s="989"/>
      <c r="E146" s="720">
        <f>SUM(Monday:Sunday!E146)</f>
        <v>0</v>
      </c>
      <c r="F146" s="721">
        <f>SUM(Monday:Sunday!F146)</f>
        <v>0</v>
      </c>
      <c r="G146" s="711">
        <f>SUM(Monday:Sunday!G146)</f>
        <v>0</v>
      </c>
      <c r="H146" s="722">
        <f>SUM(Monday:Sunday!H146)</f>
        <v>0</v>
      </c>
      <c r="I146" s="723">
        <f>SUM(Monday:Sunday!I146)</f>
        <v>0</v>
      </c>
      <c r="J146" s="724"/>
      <c r="K146" s="725">
        <f>SUM(Monday:Sunday!K146)</f>
        <v>0</v>
      </c>
      <c r="L146" s="726">
        <f>SUM(Monday:Sunday!L146)</f>
        <v>0</v>
      </c>
      <c r="M146" s="712">
        <f>SUM(Monday:Sunday!M146)</f>
        <v>0</v>
      </c>
      <c r="N146" s="727">
        <f>SUM(Monday:Sunday!N146)</f>
        <v>0</v>
      </c>
      <c r="O146" s="728">
        <f>SUM(Monday:Sunday!O146)</f>
        <v>0</v>
      </c>
      <c r="P146" s="729">
        <f>SUM(Monday:Sunday!P146)</f>
        <v>0</v>
      </c>
      <c r="Q146" s="713">
        <f t="shared" si="9"/>
        <v>0</v>
      </c>
      <c r="R146" s="753"/>
      <c r="S146" s="754"/>
      <c r="T146" s="755"/>
      <c r="U146" s="106"/>
    </row>
    <row r="147" spans="1:22" s="322" customFormat="1" ht="15" hidden="1" customHeight="1" x14ac:dyDescent="0.25">
      <c r="A147" s="181" t="s">
        <v>213</v>
      </c>
      <c r="B147" s="734" t="s">
        <v>219</v>
      </c>
      <c r="C147" s="180"/>
      <c r="D147" s="989"/>
      <c r="E147" s="720">
        <f>SUM(Monday:Sunday!E147)</f>
        <v>0</v>
      </c>
      <c r="F147" s="721">
        <f>SUM(Monday:Sunday!F147)</f>
        <v>0</v>
      </c>
      <c r="G147" s="711">
        <f>SUM(Monday:Sunday!G147)</f>
        <v>0</v>
      </c>
      <c r="H147" s="722">
        <f>SUM(Monday:Sunday!H147)</f>
        <v>0</v>
      </c>
      <c r="I147" s="723">
        <f>SUM(Monday:Sunday!I147)</f>
        <v>0</v>
      </c>
      <c r="J147" s="724"/>
      <c r="K147" s="725">
        <f>SUM(Monday:Sunday!K147)</f>
        <v>0</v>
      </c>
      <c r="L147" s="726">
        <f>SUM(Monday:Sunday!L147)</f>
        <v>0</v>
      </c>
      <c r="M147" s="712">
        <f>SUM(Monday:Sunday!M147)</f>
        <v>0</v>
      </c>
      <c r="N147" s="727">
        <f>SUM(Monday:Sunday!N147)</f>
        <v>0</v>
      </c>
      <c r="O147" s="728">
        <f>SUM(Monday:Sunday!O147)</f>
        <v>0</v>
      </c>
      <c r="P147" s="729">
        <f>SUM(Monday:Sunday!P147)</f>
        <v>0</v>
      </c>
      <c r="Q147" s="713">
        <f t="shared" si="9"/>
        <v>0</v>
      </c>
      <c r="R147" s="753"/>
      <c r="S147" s="754"/>
      <c r="T147" s="755"/>
      <c r="U147" s="106"/>
    </row>
    <row r="148" spans="1:22" s="322" customFormat="1" ht="15" customHeight="1" x14ac:dyDescent="0.25">
      <c r="A148" s="181" t="s">
        <v>52</v>
      </c>
      <c r="B148" s="734" t="s">
        <v>375</v>
      </c>
      <c r="C148" s="180"/>
      <c r="D148" s="989"/>
      <c r="E148" s="711">
        <f>SUM(Monday:Sunday!E148)</f>
        <v>0</v>
      </c>
      <c r="F148" s="711">
        <f>SUM(Monday:Sunday!F148)</f>
        <v>0</v>
      </c>
      <c r="G148" s="711">
        <f>SUM(Monday:Sunday!G148)</f>
        <v>0</v>
      </c>
      <c r="H148" s="711">
        <f>SUM(Monday:Sunday!H148)</f>
        <v>0</v>
      </c>
      <c r="I148" s="711">
        <f>SUM(Monday:Sunday!I148)</f>
        <v>0</v>
      </c>
      <c r="J148" s="711"/>
      <c r="K148" s="712">
        <f>SUM(Monday:Sunday!K148)</f>
        <v>0</v>
      </c>
      <c r="L148" s="712">
        <f>SUM(Monday:Sunday!L148)</f>
        <v>0</v>
      </c>
      <c r="M148" s="712">
        <f>SUM(Monday:Sunday!M148)</f>
        <v>0</v>
      </c>
      <c r="N148" s="712">
        <f>SUM(Monday:Sunday!N148)</f>
        <v>0</v>
      </c>
      <c r="O148" s="712">
        <f>SUM(Monday:Sunday!O148)</f>
        <v>0</v>
      </c>
      <c r="P148" s="712">
        <f>SUM(Monday:Sunday!P148)</f>
        <v>0</v>
      </c>
      <c r="Q148" s="1031">
        <f>SUM(K148:P148)+(Q171*0%)</f>
        <v>0</v>
      </c>
      <c r="R148" s="753"/>
      <c r="S148" s="754"/>
      <c r="T148" s="755"/>
      <c r="U148" s="106"/>
    </row>
    <row r="149" spans="1:22" s="322" customFormat="1" ht="15" customHeight="1" x14ac:dyDescent="0.25">
      <c r="A149" s="181">
        <v>9945</v>
      </c>
      <c r="B149" s="734" t="s">
        <v>100</v>
      </c>
      <c r="C149" s="180"/>
      <c r="D149" s="989"/>
      <c r="E149" s="711">
        <f>SUM(Monday:Sunday!E149)</f>
        <v>0</v>
      </c>
      <c r="F149" s="711">
        <f>SUM(Monday:Sunday!F149)</f>
        <v>0</v>
      </c>
      <c r="G149" s="711">
        <f>SUM(Monday:Sunday!G149)</f>
        <v>0</v>
      </c>
      <c r="H149" s="711">
        <f>SUM(Monday:Sunday!H149)</f>
        <v>0</v>
      </c>
      <c r="I149" s="711">
        <f>SUM(Monday:Sunday!I149)</f>
        <v>0</v>
      </c>
      <c r="J149" s="711"/>
      <c r="K149" s="712">
        <f>SUM(Monday:Sunday!K149)</f>
        <v>0</v>
      </c>
      <c r="L149" s="712">
        <f>SUM(Monday:Sunday!L149)</f>
        <v>0</v>
      </c>
      <c r="M149" s="712">
        <f>SUM(Monday:Sunday!M149)</f>
        <v>0</v>
      </c>
      <c r="N149" s="712">
        <f>SUM(Monday:Sunday!N149)</f>
        <v>0</v>
      </c>
      <c r="O149" s="712">
        <f>SUM(Monday:Sunday!O149)</f>
        <v>0</v>
      </c>
      <c r="P149" s="712">
        <f>SUM(Monday:Sunday!P149)</f>
        <v>0</v>
      </c>
      <c r="Q149" s="713">
        <f>SUM(K149:P149)</f>
        <v>0</v>
      </c>
      <c r="R149" s="753"/>
      <c r="S149" s="754"/>
      <c r="T149" s="755"/>
      <c r="U149" s="106"/>
    </row>
    <row r="150" spans="1:22" s="322" customFormat="1" ht="15" customHeight="1" x14ac:dyDescent="0.25">
      <c r="A150" s="181" t="s">
        <v>221</v>
      </c>
      <c r="B150" s="734" t="s">
        <v>222</v>
      </c>
      <c r="C150" s="180"/>
      <c r="D150" s="989"/>
      <c r="E150" s="711">
        <f>SUM(Monday:Sunday!E150)</f>
        <v>0</v>
      </c>
      <c r="F150" s="711">
        <f>SUM(Monday:Sunday!F150)</f>
        <v>0</v>
      </c>
      <c r="G150" s="711">
        <f>SUM(Monday:Sunday!G150)</f>
        <v>0</v>
      </c>
      <c r="H150" s="711">
        <f>SUM(Monday:Sunday!H150)</f>
        <v>0</v>
      </c>
      <c r="I150" s="711">
        <f>SUM(Monday:Sunday!I150)</f>
        <v>0</v>
      </c>
      <c r="J150" s="711"/>
      <c r="K150" s="712">
        <f>SUM(Monday:Sunday!K150)</f>
        <v>0</v>
      </c>
      <c r="L150" s="712">
        <f>SUM(Monday:Sunday!L150)</f>
        <v>0</v>
      </c>
      <c r="M150" s="712">
        <f>SUM(Monday:Sunday!M150)</f>
        <v>0</v>
      </c>
      <c r="N150" s="712">
        <f>SUM(Monday:Sunday!N150)</f>
        <v>0</v>
      </c>
      <c r="O150" s="712">
        <f>SUM(Monday:Sunday!O150)</f>
        <v>0</v>
      </c>
      <c r="P150" s="712">
        <f>SUM(Monday:Sunday!P150)</f>
        <v>0</v>
      </c>
      <c r="Q150" s="713">
        <f>SUM(K150:P150)</f>
        <v>0</v>
      </c>
      <c r="R150" s="753"/>
      <c r="S150" s="754"/>
      <c r="T150" s="755"/>
      <c r="U150" s="106"/>
    </row>
    <row r="151" spans="1:22" s="322" customFormat="1" ht="15" hidden="1" customHeight="1" x14ac:dyDescent="0.25">
      <c r="A151" s="181" t="s">
        <v>223</v>
      </c>
      <c r="B151" s="734" t="s">
        <v>224</v>
      </c>
      <c r="C151" s="180"/>
      <c r="D151" s="989"/>
      <c r="E151" s="711">
        <f>SUM(Monday:Sunday!E151)</f>
        <v>0</v>
      </c>
      <c r="F151" s="711">
        <f>SUM(Monday:Sunday!F151)</f>
        <v>0</v>
      </c>
      <c r="G151" s="711">
        <f>SUM(Monday:Sunday!G151)</f>
        <v>0</v>
      </c>
      <c r="H151" s="711">
        <f>SUM(Monday:Sunday!H151)</f>
        <v>0</v>
      </c>
      <c r="I151" s="711">
        <f>SUM(Monday:Sunday!I151)</f>
        <v>0</v>
      </c>
      <c r="J151" s="711"/>
      <c r="K151" s="712">
        <f>SUM(Monday:Sunday!K151)</f>
        <v>0</v>
      </c>
      <c r="L151" s="712">
        <f>SUM(Monday:Sunday!L151)</f>
        <v>0</v>
      </c>
      <c r="M151" s="712">
        <f>SUM(Monday:Sunday!M151)</f>
        <v>0</v>
      </c>
      <c r="N151" s="712">
        <f>SUM(Monday:Sunday!N151)</f>
        <v>0</v>
      </c>
      <c r="O151" s="712">
        <f>SUM(Monday:Sunday!O151)</f>
        <v>0</v>
      </c>
      <c r="P151" s="712">
        <f>SUM(Monday:Sunday!P151)</f>
        <v>0</v>
      </c>
      <c r="Q151" s="713">
        <f>SUM(K151:P151)</f>
        <v>0</v>
      </c>
      <c r="R151" s="753"/>
      <c r="S151" s="754"/>
      <c r="T151" s="755"/>
      <c r="U151" s="106"/>
    </row>
    <row r="152" spans="1:22" s="322" customFormat="1" ht="15" customHeight="1" x14ac:dyDescent="0.25">
      <c r="A152" s="181"/>
      <c r="B152" s="734" t="s">
        <v>225</v>
      </c>
      <c r="C152" s="180"/>
      <c r="D152" s="989"/>
      <c r="E152" s="711">
        <f>SUM(Monday:Sunday!E152)</f>
        <v>0</v>
      </c>
      <c r="F152" s="711">
        <f>SUM(Monday:Sunday!F152)</f>
        <v>0</v>
      </c>
      <c r="G152" s="711">
        <f>SUM(Monday:Sunday!G152)</f>
        <v>0</v>
      </c>
      <c r="H152" s="711">
        <f>SUM(Monday:Sunday!H152)</f>
        <v>0</v>
      </c>
      <c r="I152" s="711">
        <f>SUM(Monday:Sunday!I152)</f>
        <v>0</v>
      </c>
      <c r="J152" s="711"/>
      <c r="K152" s="712">
        <f>SUM(Monday:Sunday!K152)</f>
        <v>0</v>
      </c>
      <c r="L152" s="712">
        <f>SUM(Monday:Sunday!L152)</f>
        <v>0</v>
      </c>
      <c r="M152" s="712">
        <f>SUM(Monday:Sunday!M152)</f>
        <v>0</v>
      </c>
      <c r="N152" s="712">
        <f>SUM(Monday:Sunday!N152)</f>
        <v>0</v>
      </c>
      <c r="O152" s="712">
        <f>SUM(Monday:Sunday!O152)</f>
        <v>0</v>
      </c>
      <c r="P152" s="712">
        <f>SUM(Monday:Sunday!P152)</f>
        <v>0</v>
      </c>
      <c r="Q152" s="713">
        <f>SUM(K152:P152)</f>
        <v>0</v>
      </c>
      <c r="R152" s="753"/>
      <c r="S152" s="754"/>
      <c r="T152" s="755"/>
      <c r="U152" s="106"/>
    </row>
    <row r="153" spans="1:22" s="752" customFormat="1" ht="18" hidden="1" customHeight="1" x14ac:dyDescent="0.25">
      <c r="A153" s="181">
        <v>8525</v>
      </c>
      <c r="B153" s="734" t="s">
        <v>249</v>
      </c>
      <c r="C153" s="180"/>
      <c r="D153" s="989"/>
      <c r="E153" s="711">
        <f>SUM(Monday:Sunday!E153)</f>
        <v>0</v>
      </c>
      <c r="F153" s="711">
        <f>SUM(Monday:Sunday!F153)</f>
        <v>0</v>
      </c>
      <c r="G153" s="711">
        <f>SUM(Monday:Sunday!G153)</f>
        <v>0</v>
      </c>
      <c r="H153" s="711">
        <f>SUM(Monday:Sunday!H153)</f>
        <v>0</v>
      </c>
      <c r="I153" s="711">
        <f>SUM(Monday:Sunday!I153)</f>
        <v>0</v>
      </c>
      <c r="J153" s="711"/>
      <c r="K153" s="712">
        <f>SUM(Monday:Sunday!K153)</f>
        <v>0</v>
      </c>
      <c r="L153" s="712">
        <f>SUM(Monday:Sunday!L153)</f>
        <v>0</v>
      </c>
      <c r="M153" s="712">
        <f>SUM(Monday:Sunday!M153)</f>
        <v>0</v>
      </c>
      <c r="N153" s="712">
        <f>SUM(Monday:Sunday!N153)</f>
        <v>0</v>
      </c>
      <c r="O153" s="712">
        <f>SUM(Monday:Sunday!O153)</f>
        <v>0</v>
      </c>
      <c r="P153" s="712">
        <f>SUM(Monday:Sunday!P153)</f>
        <v>0</v>
      </c>
      <c r="Q153" s="713">
        <f>SUM(K153:P153)</f>
        <v>0</v>
      </c>
      <c r="R153" s="750"/>
      <c r="S153" s="751"/>
      <c r="T153" s="716">
        <f t="shared" ref="T153:T164" si="10">S153-Q153</f>
        <v>0</v>
      </c>
      <c r="U153" s="717"/>
      <c r="V153" s="97"/>
    </row>
    <row r="154" spans="1:22" s="752" customFormat="1" ht="18" customHeight="1" x14ac:dyDescent="0.25">
      <c r="A154" s="181">
        <v>9580</v>
      </c>
      <c r="B154" s="734" t="s">
        <v>248</v>
      </c>
      <c r="C154" s="180"/>
      <c r="D154" s="989"/>
      <c r="E154" s="711">
        <f>SUM(Monday:Sunday!E154)</f>
        <v>0</v>
      </c>
      <c r="F154" s="711">
        <f>SUM(Monday:Sunday!F154)</f>
        <v>0</v>
      </c>
      <c r="G154" s="711">
        <f>SUM(Monday:Sunday!G154)</f>
        <v>0</v>
      </c>
      <c r="H154" s="711">
        <f>SUM(Monday:Sunday!H154)</f>
        <v>0</v>
      </c>
      <c r="I154" s="711">
        <f>SUM(Monday:Sunday!I154)</f>
        <v>0</v>
      </c>
      <c r="J154" s="711"/>
      <c r="K154" s="712">
        <f>SUM(Monday:Sunday!K154)</f>
        <v>739.04999999999984</v>
      </c>
      <c r="L154" s="712">
        <f>SUM(Monday:Sunday!L154)</f>
        <v>0</v>
      </c>
      <c r="M154" s="712">
        <f>SUM(Monday:Sunday!M154)</f>
        <v>0</v>
      </c>
      <c r="N154" s="712">
        <f>SUM(Monday:Sunday!N154)</f>
        <v>0</v>
      </c>
      <c r="O154" s="712">
        <f>SUM(Monday:Sunday!O154)</f>
        <v>0</v>
      </c>
      <c r="P154" s="712">
        <f>SUM(Monday:Sunday!P154)</f>
        <v>0</v>
      </c>
      <c r="Q154" s="1008">
        <f>SUM(K154:P154)+(Q171*15%)</f>
        <v>739.04999999999984</v>
      </c>
      <c r="R154" s="750"/>
      <c r="S154" s="751"/>
      <c r="T154" s="716"/>
      <c r="U154" s="717"/>
      <c r="V154" s="97"/>
    </row>
    <row r="155" spans="1:22" s="752" customFormat="1" ht="18" customHeight="1" x14ac:dyDescent="0.25">
      <c r="A155" s="181">
        <v>9970</v>
      </c>
      <c r="B155" s="734" t="s">
        <v>331</v>
      </c>
      <c r="C155" s="180"/>
      <c r="D155" s="989"/>
      <c r="E155" s="711">
        <f>SUM(Monday:Sunday!E155)</f>
        <v>0</v>
      </c>
      <c r="F155" s="711">
        <f>SUM(Monday:Sunday!F155)</f>
        <v>0</v>
      </c>
      <c r="G155" s="711">
        <f>SUM(Monday:Sunday!G155)</f>
        <v>0</v>
      </c>
      <c r="H155" s="711">
        <f>SUM(Monday:Sunday!H155)</f>
        <v>0</v>
      </c>
      <c r="I155" s="711">
        <f>SUM(Monday:Sunday!I155)</f>
        <v>0</v>
      </c>
      <c r="J155" s="711"/>
      <c r="K155" s="712">
        <f>SUM(Monday:Sunday!K155)</f>
        <v>0</v>
      </c>
      <c r="L155" s="712">
        <f>SUM(Monday:Sunday!L155)</f>
        <v>0</v>
      </c>
      <c r="M155" s="712">
        <f>SUM(Monday:Sunday!M155)</f>
        <v>0</v>
      </c>
      <c r="N155" s="712">
        <f>SUM(Monday:Sunday!N155)</f>
        <v>0</v>
      </c>
      <c r="O155" s="712">
        <f>SUM(Monday:Sunday!O155)</f>
        <v>0</v>
      </c>
      <c r="P155" s="712">
        <f>SUM(Monday:Sunday!P155)</f>
        <v>0</v>
      </c>
      <c r="Q155" s="713">
        <f>(SUM(K155:P155))</f>
        <v>0</v>
      </c>
      <c r="R155" s="750"/>
      <c r="S155" s="751"/>
      <c r="T155" s="716">
        <f t="shared" si="10"/>
        <v>0</v>
      </c>
      <c r="U155" s="717"/>
      <c r="V155" s="97"/>
    </row>
    <row r="156" spans="1:22" s="752" customFormat="1" ht="18" customHeight="1" x14ac:dyDescent="0.25">
      <c r="A156" s="181">
        <v>9970</v>
      </c>
      <c r="B156" s="734" t="s">
        <v>332</v>
      </c>
      <c r="C156" s="180"/>
      <c r="D156" s="989"/>
      <c r="E156" s="711">
        <f>SUM(Monday:Sunday!E156)</f>
        <v>0</v>
      </c>
      <c r="F156" s="711">
        <f>SUM(Monday:Sunday!F156)</f>
        <v>0</v>
      </c>
      <c r="G156" s="711">
        <f>SUM(Monday:Sunday!G156)</f>
        <v>0</v>
      </c>
      <c r="H156" s="711">
        <f>SUM(Monday:Sunday!H156)</f>
        <v>0</v>
      </c>
      <c r="I156" s="711">
        <f>SUM(Monday:Sunday!I156)</f>
        <v>0</v>
      </c>
      <c r="J156" s="711"/>
      <c r="K156" s="712">
        <f>SUM(Monday:Sunday!K156)</f>
        <v>0</v>
      </c>
      <c r="L156" s="712">
        <f>SUM(Monday:Sunday!L156)</f>
        <v>0</v>
      </c>
      <c r="M156" s="712">
        <f>SUM(Monday:Sunday!M156)</f>
        <v>0</v>
      </c>
      <c r="N156" s="712">
        <f>SUM(Monday:Sunday!N156)</f>
        <v>0</v>
      </c>
      <c r="O156" s="712">
        <f>SUM(Monday:Sunday!O156)</f>
        <v>0</v>
      </c>
      <c r="P156" s="712">
        <f>SUM(Monday:Sunday!P156)</f>
        <v>0</v>
      </c>
      <c r="Q156" s="713">
        <f>(SUM(K156:P156))</f>
        <v>0</v>
      </c>
      <c r="R156" s="750"/>
      <c r="S156" s="751"/>
      <c r="T156" s="716">
        <f t="shared" si="10"/>
        <v>0</v>
      </c>
      <c r="U156" s="717"/>
      <c r="V156" s="97"/>
    </row>
    <row r="157" spans="1:22" s="752" customFormat="1" ht="18" hidden="1" customHeight="1" x14ac:dyDescent="0.25">
      <c r="A157" s="181">
        <v>9970</v>
      </c>
      <c r="B157" s="734" t="s">
        <v>333</v>
      </c>
      <c r="C157" s="180"/>
      <c r="D157" s="989"/>
      <c r="E157" s="711">
        <f>SUM(Monday:Sunday!E157)</f>
        <v>0</v>
      </c>
      <c r="F157" s="711">
        <f>SUM(Monday:Sunday!F157)</f>
        <v>0</v>
      </c>
      <c r="G157" s="711">
        <f>SUM(Monday:Sunday!G157)</f>
        <v>0</v>
      </c>
      <c r="H157" s="711">
        <f>SUM(Monday:Sunday!H157)</f>
        <v>0</v>
      </c>
      <c r="I157" s="711">
        <f>SUM(Monday:Sunday!I157)</f>
        <v>0</v>
      </c>
      <c r="J157" s="711"/>
      <c r="K157" s="712">
        <f>SUM(Monday:Sunday!K157)</f>
        <v>0</v>
      </c>
      <c r="L157" s="712">
        <f>SUM(Monday:Sunday!L157)</f>
        <v>0</v>
      </c>
      <c r="M157" s="712">
        <f>SUM(Monday:Sunday!M157)</f>
        <v>0</v>
      </c>
      <c r="N157" s="712">
        <f>SUM(Monday:Sunday!N157)</f>
        <v>0</v>
      </c>
      <c r="O157" s="712">
        <f>SUM(Monday:Sunday!O157)</f>
        <v>0</v>
      </c>
      <c r="P157" s="712">
        <f>SUM(Monday:Sunday!P157)</f>
        <v>0</v>
      </c>
      <c r="Q157" s="713">
        <f>SUM(K157:P157)</f>
        <v>0</v>
      </c>
      <c r="R157" s="750"/>
      <c r="S157" s="751"/>
      <c r="T157" s="716">
        <f t="shared" si="10"/>
        <v>0</v>
      </c>
      <c r="U157" s="717"/>
      <c r="V157" s="97"/>
    </row>
    <row r="158" spans="1:22" s="752" customFormat="1" ht="18" customHeight="1" x14ac:dyDescent="0.25">
      <c r="A158" s="181">
        <v>9970</v>
      </c>
      <c r="B158" s="734" t="s">
        <v>334</v>
      </c>
      <c r="C158" s="180"/>
      <c r="D158" s="989"/>
      <c r="E158" s="711">
        <f>SUM(Monday:Sunday!E158)</f>
        <v>0</v>
      </c>
      <c r="F158" s="711">
        <f>SUM(Monday:Sunday!F158)</f>
        <v>0</v>
      </c>
      <c r="G158" s="711">
        <f>SUM(Monday:Sunday!G158)</f>
        <v>0</v>
      </c>
      <c r="H158" s="711">
        <f>SUM(Monday:Sunday!H158)</f>
        <v>0</v>
      </c>
      <c r="I158" s="711">
        <f>SUM(Monday:Sunday!I158)</f>
        <v>0</v>
      </c>
      <c r="J158" s="711"/>
      <c r="K158" s="712">
        <f>SUM(Monday:Sunday!K158)</f>
        <v>0</v>
      </c>
      <c r="L158" s="712">
        <f>SUM(Monday:Sunday!L158)</f>
        <v>0</v>
      </c>
      <c r="M158" s="712">
        <f>SUM(Monday:Sunday!M158)</f>
        <v>0</v>
      </c>
      <c r="N158" s="712">
        <f>SUM(Monday:Sunday!N158)</f>
        <v>0</v>
      </c>
      <c r="O158" s="712">
        <f>SUM(Monday:Sunday!O158)</f>
        <v>0</v>
      </c>
      <c r="P158" s="712">
        <f>SUM(Monday:Sunday!P158)</f>
        <v>0</v>
      </c>
      <c r="Q158" s="713">
        <f>SUM(K158:P158)</f>
        <v>0</v>
      </c>
      <c r="R158" s="750"/>
      <c r="S158" s="751"/>
      <c r="T158" s="716">
        <f t="shared" si="10"/>
        <v>0</v>
      </c>
      <c r="U158" s="717"/>
      <c r="V158" s="97"/>
    </row>
    <row r="159" spans="1:22" s="752" customFormat="1" ht="18" customHeight="1" x14ac:dyDescent="0.25">
      <c r="A159" s="181">
        <v>9970</v>
      </c>
      <c r="B159" s="734" t="s">
        <v>335</v>
      </c>
      <c r="C159" s="180"/>
      <c r="D159" s="989"/>
      <c r="E159" s="711">
        <f>SUM(Monday:Sunday!E159)</f>
        <v>0</v>
      </c>
      <c r="F159" s="711">
        <f>SUM(Monday:Sunday!F159)</f>
        <v>0</v>
      </c>
      <c r="G159" s="711">
        <f>SUM(Monday:Sunday!G159)</f>
        <v>0</v>
      </c>
      <c r="H159" s="711">
        <f>SUM(Monday:Sunday!H159)</f>
        <v>0</v>
      </c>
      <c r="I159" s="711">
        <f>SUM(Monday:Sunday!I159)</f>
        <v>0</v>
      </c>
      <c r="J159" s="711"/>
      <c r="K159" s="712">
        <f>SUM(Monday:Sunday!K159)</f>
        <v>0</v>
      </c>
      <c r="L159" s="712">
        <f>SUM(Monday:Sunday!L159)</f>
        <v>0</v>
      </c>
      <c r="M159" s="712">
        <f>SUM(Monday:Sunday!M159)</f>
        <v>0</v>
      </c>
      <c r="N159" s="712">
        <f>SUM(Monday:Sunday!N159)</f>
        <v>0</v>
      </c>
      <c r="O159" s="712">
        <f>SUM(Monday:Sunday!O159)</f>
        <v>0</v>
      </c>
      <c r="P159" s="712">
        <f>SUM(Monday:Sunday!P159)</f>
        <v>0</v>
      </c>
      <c r="Q159" s="713">
        <f>SUM(K159:P159)</f>
        <v>0</v>
      </c>
      <c r="R159" s="760">
        <f>SUM(N159)</f>
        <v>0</v>
      </c>
      <c r="S159" s="751"/>
      <c r="T159" s="716">
        <f t="shared" si="10"/>
        <v>0</v>
      </c>
      <c r="U159" s="717"/>
      <c r="V159" s="97"/>
    </row>
    <row r="160" spans="1:22" s="752" customFormat="1" ht="18" customHeight="1" x14ac:dyDescent="0.25">
      <c r="A160" s="181">
        <v>9930</v>
      </c>
      <c r="B160" s="761" t="s">
        <v>40</v>
      </c>
      <c r="C160" s="762"/>
      <c r="D160" s="990"/>
      <c r="E160" s="711">
        <f>SUM(Monday:Sunday!E160)</f>
        <v>0</v>
      </c>
      <c r="F160" s="711">
        <f>SUM(Monday:Sunday!F160)</f>
        <v>0</v>
      </c>
      <c r="G160" s="711">
        <f>SUM(Monday:Sunday!G160)</f>
        <v>0</v>
      </c>
      <c r="H160" s="711">
        <f>SUM(Monday:Sunday!H160)</f>
        <v>0</v>
      </c>
      <c r="I160" s="711">
        <f>SUM(Monday:Sunday!I160)</f>
        <v>0</v>
      </c>
      <c r="J160" s="711"/>
      <c r="K160" s="712">
        <f>SUM(Monday:Sunday!K160)</f>
        <v>0</v>
      </c>
      <c r="L160" s="712">
        <f>SUM(Monday:Sunday!L160)</f>
        <v>0</v>
      </c>
      <c r="M160" s="712">
        <f>SUM(Monday:Sunday!M160)</f>
        <v>0</v>
      </c>
      <c r="N160" s="712">
        <f>SUM(Monday:Sunday!N160)</f>
        <v>0</v>
      </c>
      <c r="O160" s="712">
        <f>SUM(Monday:Sunday!O160)</f>
        <v>0</v>
      </c>
      <c r="P160" s="712">
        <f>SUM(Monday:Sunday!P160)</f>
        <v>0</v>
      </c>
      <c r="Q160" s="713">
        <f>SUM(K160:P160)</f>
        <v>0</v>
      </c>
      <c r="R160" s="750"/>
      <c r="S160" s="751"/>
      <c r="T160" s="716">
        <f t="shared" si="10"/>
        <v>0</v>
      </c>
      <c r="U160" s="717"/>
      <c r="V160" s="97"/>
    </row>
    <row r="161" spans="1:22" s="752" customFormat="1" ht="18" customHeight="1" x14ac:dyDescent="0.25">
      <c r="A161" s="763"/>
      <c r="B161" s="764" t="s">
        <v>87</v>
      </c>
      <c r="C161" s="763"/>
      <c r="D161" s="991"/>
      <c r="E161" s="765"/>
      <c r="F161" s="765"/>
      <c r="G161" s="765"/>
      <c r="H161" s="765"/>
      <c r="I161" s="766"/>
      <c r="J161" s="767"/>
      <c r="K161" s="768"/>
      <c r="L161" s="769"/>
      <c r="M161" s="769"/>
      <c r="N161" s="769"/>
      <c r="O161" s="770"/>
      <c r="P161" s="771"/>
      <c r="Q161" s="772"/>
      <c r="R161" s="750"/>
      <c r="S161" s="751"/>
      <c r="T161" s="716">
        <f t="shared" si="10"/>
        <v>0</v>
      </c>
      <c r="U161" s="717"/>
      <c r="V161" s="97"/>
    </row>
    <row r="162" spans="1:22" s="752" customFormat="1" ht="18" customHeight="1" thickBot="1" x14ac:dyDescent="0.3">
      <c r="A162" s="773"/>
      <c r="B162" s="774" t="s">
        <v>92</v>
      </c>
      <c r="C162" s="775"/>
      <c r="D162" s="992">
        <v>5</v>
      </c>
      <c r="E162" s="711">
        <f>SUM(Monday:Sunday!E162)</f>
        <v>0</v>
      </c>
      <c r="F162" s="711">
        <f>SUM(Monday:Sunday!F162)</f>
        <v>0</v>
      </c>
      <c r="G162" s="711">
        <f>SUM(Monday:Sunday!G162)</f>
        <v>0</v>
      </c>
      <c r="H162" s="711">
        <f>SUM(Monday:Sunday!H162)</f>
        <v>0</v>
      </c>
      <c r="I162" s="711">
        <f>SUM(Monday:Sunday!I162)</f>
        <v>0</v>
      </c>
      <c r="J162" s="711"/>
      <c r="K162" s="776">
        <f>SUM(Monday:Sunday!K162)</f>
        <v>0</v>
      </c>
      <c r="L162" s="776">
        <f>SUM(Monday:Sunday!L162)</f>
        <v>0</v>
      </c>
      <c r="M162" s="776">
        <f>SUM(Monday:Sunday!M162)</f>
        <v>0</v>
      </c>
      <c r="N162" s="776">
        <f>SUM(Monday:Sunday!N162)</f>
        <v>0</v>
      </c>
      <c r="O162" s="776">
        <f>SUM(Monday:Sunday!O162)</f>
        <v>0</v>
      </c>
      <c r="P162" s="776">
        <f>SUM(Monday:Sunday!P162)</f>
        <v>0</v>
      </c>
      <c r="Q162" s="713">
        <f>SUM(K162:P162)</f>
        <v>0</v>
      </c>
      <c r="R162" s="777">
        <f>SUM('Festival Friday:Festival Sunday'!Q160)</f>
        <v>0</v>
      </c>
      <c r="S162" s="751"/>
      <c r="T162" s="716">
        <f t="shared" si="10"/>
        <v>0</v>
      </c>
      <c r="U162" s="717"/>
      <c r="V162" s="97"/>
    </row>
    <row r="163" spans="1:22" s="752" customFormat="1" ht="18" customHeight="1" thickTop="1" thickBot="1" x14ac:dyDescent="0.3">
      <c r="A163" s="773"/>
      <c r="B163" s="1025" t="s">
        <v>92</v>
      </c>
      <c r="C163" s="225"/>
      <c r="D163" s="990">
        <v>4</v>
      </c>
      <c r="E163" s="711">
        <f>SUM(Monday:Sunday!E163)</f>
        <v>0</v>
      </c>
      <c r="F163" s="711">
        <f>SUM(Monday:Sunday!F163)</f>
        <v>0</v>
      </c>
      <c r="G163" s="711">
        <f>SUM(Monday:Sunday!G163)</f>
        <v>0</v>
      </c>
      <c r="H163" s="711">
        <f>SUM(Monday:Sunday!H163)</f>
        <v>0</v>
      </c>
      <c r="I163" s="711">
        <f>SUM(Monday:Sunday!I163)</f>
        <v>0</v>
      </c>
      <c r="J163" s="711">
        <f>SUM(Monday:Sunday!J163)</f>
        <v>0</v>
      </c>
      <c r="K163" s="776">
        <f>SUM(Monday:Sunday!K163)</f>
        <v>0</v>
      </c>
      <c r="L163" s="776">
        <f>SUM(Monday:Sunday!L163)</f>
        <v>0</v>
      </c>
      <c r="M163" s="776">
        <f>SUM(Monday:Sunday!M163)</f>
        <v>0</v>
      </c>
      <c r="N163" s="776">
        <f>SUM(Monday:Sunday!N163)</f>
        <v>0</v>
      </c>
      <c r="O163" s="776">
        <f>SUM(Monday:Sunday!O163)</f>
        <v>0</v>
      </c>
      <c r="P163" s="776">
        <f>SUM(Monday:Sunday!P163)</f>
        <v>0</v>
      </c>
      <c r="Q163" s="713">
        <f>SUM(K163:P163)</f>
        <v>0</v>
      </c>
      <c r="R163" s="777"/>
      <c r="S163" s="751"/>
      <c r="T163" s="716"/>
      <c r="U163" s="717"/>
      <c r="V163" s="97"/>
    </row>
    <row r="164" spans="1:22" ht="18" customHeight="1" thickTop="1" thickBot="1" x14ac:dyDescent="0.25">
      <c r="A164" s="778"/>
      <c r="B164" s="243" t="s">
        <v>265</v>
      </c>
      <c r="C164" s="779"/>
      <c r="D164" s="990"/>
      <c r="E164" s="780"/>
      <c r="F164" s="781"/>
      <c r="G164" s="782"/>
      <c r="H164" s="781"/>
      <c r="I164" s="781"/>
      <c r="J164" s="781"/>
      <c r="K164" s="783">
        <f>SUM(Monday:Sunday!K164)</f>
        <v>5027</v>
      </c>
      <c r="L164" s="783">
        <f>SUM(Monday:Sunday!L164)</f>
        <v>0</v>
      </c>
      <c r="M164" s="783">
        <f>SUM(Monday:Sunday!M164)</f>
        <v>462</v>
      </c>
      <c r="N164" s="783">
        <f>SUM(Monday:Sunday!N164)</f>
        <v>0</v>
      </c>
      <c r="O164" s="783">
        <f>SUM(Monday:Sunday!O164)</f>
        <v>0</v>
      </c>
      <c r="P164" s="783">
        <f>SUM(Monday:Sunday!P164)</f>
        <v>0</v>
      </c>
      <c r="Q164" s="784">
        <f>SUM(Q6:Q160)-Q171</f>
        <v>5489</v>
      </c>
      <c r="R164" s="785">
        <f>SUM(K164:P164)</f>
        <v>5489</v>
      </c>
      <c r="S164" s="719"/>
      <c r="T164" s="716">
        <f t="shared" si="10"/>
        <v>-5489</v>
      </c>
      <c r="U164" s="717"/>
    </row>
    <row r="165" spans="1:22" ht="18" customHeight="1" thickTop="1" x14ac:dyDescent="0.2">
      <c r="A165" s="256"/>
      <c r="B165" s="257" t="s">
        <v>266</v>
      </c>
      <c r="C165" s="244"/>
      <c r="D165" s="993"/>
      <c r="E165" s="786"/>
      <c r="F165" s="787"/>
      <c r="G165" s="788"/>
      <c r="H165" s="787"/>
      <c r="I165" s="787"/>
      <c r="J165" s="787"/>
      <c r="K165" s="776">
        <f>SUM('Monday:Festival Sunday'!K165)</f>
        <v>0</v>
      </c>
      <c r="L165" s="776">
        <f>SUM('Monday:Festival Sunday'!L165)</f>
        <v>0</v>
      </c>
      <c r="M165" s="776">
        <f>SUM('Monday:Festival Sunday'!M165)</f>
        <v>0</v>
      </c>
      <c r="N165" s="776">
        <f>SUM('Monday:Festival Sunday'!N165)</f>
        <v>0</v>
      </c>
      <c r="O165" s="776">
        <f>SUM('Monday:Festival Sunday'!O165)</f>
        <v>0</v>
      </c>
      <c r="P165" s="776">
        <f>SUM('Monday:Festival Sunday'!P165)</f>
        <v>0</v>
      </c>
      <c r="Q165" s="789">
        <f>SUM(K165:P165)</f>
        <v>0</v>
      </c>
      <c r="R165" s="714"/>
      <c r="S165" s="717"/>
      <c r="T165" s="790"/>
      <c r="U165" s="717"/>
    </row>
    <row r="166" spans="1:22" ht="18" customHeight="1" x14ac:dyDescent="0.2">
      <c r="A166" s="265"/>
      <c r="B166" s="266"/>
      <c r="C166" s="266"/>
      <c r="D166" s="990"/>
      <c r="E166" s="791"/>
      <c r="F166" s="792"/>
      <c r="G166" s="791"/>
      <c r="H166" s="792"/>
      <c r="I166" s="792"/>
      <c r="J166" s="793" t="s">
        <v>394</v>
      </c>
      <c r="K166" s="793">
        <f>'Festival Summary'!K161</f>
        <v>0</v>
      </c>
      <c r="L166" s="793">
        <f>'Festival Summary'!L161</f>
        <v>0</v>
      </c>
      <c r="M166" s="793">
        <f>'Festival Summary'!M161</f>
        <v>0</v>
      </c>
      <c r="N166" s="793">
        <f>'Festival Summary'!N161-'Festival Summary'!N159</f>
        <v>0</v>
      </c>
      <c r="O166" s="793">
        <f>'Festival Summary'!O161-'Festival Summary'!O159</f>
        <v>0</v>
      </c>
      <c r="P166" s="793">
        <f>'Festival Summary'!P161-'Festival Summary'!P159</f>
        <v>0</v>
      </c>
      <c r="Q166" s="794">
        <f>SUM(K166:P166)-'Festival Summary'!Q172</f>
        <v>0</v>
      </c>
      <c r="R166" s="714"/>
      <c r="S166" s="717"/>
      <c r="T166" s="790"/>
      <c r="U166" s="717"/>
    </row>
    <row r="167" spans="1:22" ht="18" customHeight="1" thickBot="1" x14ac:dyDescent="0.25">
      <c r="A167" s="265"/>
      <c r="B167" s="266"/>
      <c r="C167" s="266"/>
      <c r="D167" s="994"/>
      <c r="E167" s="791"/>
      <c r="F167" s="792"/>
      <c r="G167" s="791"/>
      <c r="H167" s="792"/>
      <c r="I167" s="792"/>
      <c r="J167" s="792"/>
      <c r="K167" s="795"/>
      <c r="L167" s="795"/>
      <c r="M167" s="796"/>
      <c r="N167" s="795"/>
      <c r="O167" s="795"/>
      <c r="P167" s="795"/>
      <c r="Q167" s="797"/>
      <c r="R167" s="714"/>
      <c r="S167" s="717"/>
      <c r="T167" s="790"/>
      <c r="U167" s="717"/>
    </row>
    <row r="168" spans="1:22" ht="17.25" customHeight="1" thickBot="1" x14ac:dyDescent="0.3">
      <c r="A168" s="798" t="s">
        <v>41</v>
      </c>
      <c r="B168" s="799"/>
      <c r="C168" s="799"/>
      <c r="D168" s="995"/>
      <c r="E168" s="800" t="s">
        <v>6</v>
      </c>
      <c r="F168" s="801"/>
      <c r="G168" s="801"/>
      <c r="I168" s="803"/>
      <c r="J168" s="803"/>
      <c r="K168" s="804"/>
      <c r="L168" s="804" t="s">
        <v>8</v>
      </c>
      <c r="M168" s="805"/>
      <c r="N168" s="805"/>
      <c r="O168" s="805"/>
      <c r="P168" s="805"/>
      <c r="Q168" s="806">
        <f>Q164+Q165+Q171+Q166</f>
        <v>5489</v>
      </c>
      <c r="R168" s="807"/>
      <c r="T168" s="96"/>
      <c r="U168" s="96"/>
    </row>
    <row r="169" spans="1:22" ht="15.75" x14ac:dyDescent="0.25">
      <c r="A169" s="809" t="s">
        <v>42</v>
      </c>
      <c r="B169" s="810"/>
      <c r="C169" s="810"/>
      <c r="D169" s="996"/>
      <c r="E169" s="811">
        <f>SUM(Monday!E169+Tuesday!E169+Wednesday!E169+Thursday!E169+Friday!E169+Saturday!E169+Sunday!E169)</f>
        <v>461</v>
      </c>
      <c r="F169" s="812"/>
      <c r="G169" s="812"/>
      <c r="I169" s="813"/>
      <c r="J169" s="813"/>
      <c r="K169" s="814"/>
      <c r="L169" s="814" t="s">
        <v>9</v>
      </c>
      <c r="M169" s="805"/>
      <c r="N169" s="805"/>
      <c r="O169" s="805"/>
      <c r="P169" s="805"/>
      <c r="Q169" s="815">
        <f>SUM(Monday:Sunday!Q169)+SUM('Festival Friday:Festival Sunday'!Q167)</f>
        <v>0</v>
      </c>
      <c r="R169" s="807"/>
      <c r="T169" s="96"/>
      <c r="U169" s="96"/>
    </row>
    <row r="170" spans="1:22" ht="15.75" x14ac:dyDescent="0.25">
      <c r="A170" s="816" t="s">
        <v>43</v>
      </c>
      <c r="B170" s="817"/>
      <c r="C170" s="817"/>
      <c r="D170" s="996"/>
      <c r="E170" s="811">
        <f>SUM(Monday!E170+Tuesday!E170+Wednesday!E170+Thursday!E170+Friday!E170+Saturday!E170+Sunday!E170)</f>
        <v>49</v>
      </c>
      <c r="F170" s="801"/>
      <c r="G170" s="801"/>
      <c r="I170" s="813"/>
      <c r="J170" s="813"/>
      <c r="K170" s="814"/>
      <c r="L170" s="814" t="s">
        <v>22</v>
      </c>
      <c r="M170" s="805"/>
      <c r="N170" s="805"/>
      <c r="O170" s="805"/>
      <c r="P170" s="805"/>
      <c r="Q170" s="815">
        <f>SUM(Monday:Sunday!Q170)+SUM('Festival Friday:Festival Sunday'!Q168)</f>
        <v>0</v>
      </c>
      <c r="R170" s="807"/>
      <c r="T170" s="818"/>
      <c r="U170" s="818"/>
    </row>
    <row r="171" spans="1:22" ht="15.75" x14ac:dyDescent="0.25">
      <c r="A171" s="816" t="s">
        <v>44</v>
      </c>
      <c r="B171" s="817"/>
      <c r="C171" s="817"/>
      <c r="D171" s="996"/>
      <c r="E171" s="811">
        <f>SUM(Monday!E171+Tuesday!E171+Wednesday!E171+Thursday!E171+Friday!E171+Saturday!E171+Sunday!E171)</f>
        <v>12</v>
      </c>
      <c r="F171" s="801"/>
      <c r="G171" s="801" t="s">
        <v>93</v>
      </c>
      <c r="I171" s="813"/>
      <c r="J171" s="813"/>
      <c r="K171" s="814"/>
      <c r="L171" s="814" t="s">
        <v>86</v>
      </c>
      <c r="M171" s="805"/>
      <c r="N171" s="805"/>
      <c r="O171" s="805"/>
      <c r="P171" s="805"/>
      <c r="Q171" s="815">
        <f>SUM(Monday:Sunday!Q171)+SUM('Festival Friday:Festival Sunday'!Q169)</f>
        <v>0</v>
      </c>
      <c r="R171" s="807"/>
      <c r="T171" s="818"/>
      <c r="U171" s="818"/>
    </row>
    <row r="172" spans="1:22" ht="15.75" x14ac:dyDescent="0.25">
      <c r="A172" s="816" t="s">
        <v>37</v>
      </c>
      <c r="B172" s="817"/>
      <c r="C172" s="817"/>
      <c r="D172" s="997"/>
      <c r="E172" s="819">
        <f>SUM(Monday!E172+Tuesday!E172+Wednesday!E172+Thursday!E172+Friday!E172+Saturday!E172+Sunday!E172)</f>
        <v>0</v>
      </c>
      <c r="F172" s="801"/>
      <c r="G172" s="801"/>
      <c r="H172" s="802" t="s">
        <v>93</v>
      </c>
      <c r="I172" s="803"/>
      <c r="J172" s="803"/>
      <c r="K172" s="804"/>
      <c r="L172" s="804" t="s">
        <v>10</v>
      </c>
      <c r="M172" s="820"/>
      <c r="N172" s="820"/>
      <c r="O172" s="820"/>
      <c r="P172" s="820"/>
      <c r="Q172" s="815">
        <f>SUM(Monday:Sunday!Q172)+SUM('Festival Friday:Festival Sunday'!Q170)</f>
        <v>5489</v>
      </c>
      <c r="R172" s="821"/>
      <c r="T172" s="822"/>
      <c r="U172" s="818"/>
    </row>
    <row r="173" spans="1:22" ht="15.75" x14ac:dyDescent="0.25">
      <c r="A173" s="816" t="s">
        <v>45</v>
      </c>
      <c r="B173" s="817"/>
      <c r="C173" s="817"/>
      <c r="D173" s="998"/>
      <c r="E173" s="811">
        <f>SUM(Monday!E173+Tuesday!E173+Wednesday!E173+Thursday!E173+Friday!E173+Saturday!E173+Sunday!E173)</f>
        <v>1284</v>
      </c>
      <c r="F173" s="801"/>
      <c r="G173" s="801"/>
      <c r="I173" s="803"/>
      <c r="J173" s="803"/>
      <c r="K173" s="804"/>
      <c r="L173" s="804" t="s">
        <v>302</v>
      </c>
      <c r="M173" s="805"/>
      <c r="N173" s="805"/>
      <c r="O173" s="805"/>
      <c r="P173" s="805"/>
      <c r="Q173" s="815">
        <f>SUM(Monday:Sunday!Q173)+SUM('Festival Friday:Festival Sunday'!Q171)</f>
        <v>0</v>
      </c>
      <c r="R173" s="807"/>
      <c r="T173" s="822"/>
      <c r="U173" s="818"/>
    </row>
    <row r="174" spans="1:22" ht="15.75" x14ac:dyDescent="0.25">
      <c r="A174" s="816"/>
      <c r="B174" s="817"/>
      <c r="C174" s="817"/>
      <c r="D174" s="997"/>
      <c r="E174" s="819"/>
      <c r="F174" s="801"/>
      <c r="G174" s="801"/>
      <c r="I174" s="803"/>
      <c r="J174" s="803"/>
      <c r="K174" s="804"/>
      <c r="L174" s="804" t="s">
        <v>11</v>
      </c>
      <c r="M174" s="805"/>
      <c r="N174" s="805"/>
      <c r="O174" s="805"/>
      <c r="P174" s="805"/>
      <c r="Q174" s="815">
        <f>SUM(Monday:Sunday!Q174)+SUM('Festival Friday:Festival Sunday'!Q172)</f>
        <v>5489</v>
      </c>
      <c r="R174" s="807"/>
      <c r="T174" s="822"/>
      <c r="U174" s="818"/>
    </row>
    <row r="175" spans="1:22" ht="15.75" x14ac:dyDescent="0.25">
      <c r="A175" s="816" t="s">
        <v>46</v>
      </c>
      <c r="B175" s="817"/>
      <c r="C175" s="817"/>
      <c r="D175" s="997"/>
      <c r="E175" s="811">
        <f>SUM(Monday!E175+Tuesday!E175+Wednesday!E175+Thursday!E175+Friday!E175+Saturday!E175+Sunday!E175)</f>
        <v>30</v>
      </c>
      <c r="F175" s="801"/>
      <c r="G175" s="801"/>
      <c r="I175" s="803"/>
      <c r="J175" s="803"/>
      <c r="K175" s="804"/>
      <c r="L175" s="823" t="s">
        <v>88</v>
      </c>
      <c r="M175" s="805"/>
      <c r="N175" s="805"/>
      <c r="O175" s="805"/>
      <c r="P175" s="805"/>
      <c r="Q175" s="815">
        <f>SUM(Monday:Sunday!Q175)+SUM('Festival Friday:Festival Sunday'!Q173)</f>
        <v>0</v>
      </c>
      <c r="R175" s="807"/>
      <c r="T175" s="822"/>
      <c r="U175" s="818"/>
    </row>
    <row r="176" spans="1:22" ht="15.75" x14ac:dyDescent="0.25">
      <c r="A176" s="816" t="s">
        <v>47</v>
      </c>
      <c r="B176" s="817"/>
      <c r="C176" s="817"/>
      <c r="D176" s="997"/>
      <c r="E176" s="811">
        <f>SUM(Monday!E176+Tuesday!E176+Wednesday!E176+Thursday!E176+Friday!E176+Saturday!E176+Sunday!E176)</f>
        <v>1458</v>
      </c>
      <c r="F176" s="801"/>
      <c r="G176" s="812"/>
      <c r="I176" s="824"/>
      <c r="J176" s="824"/>
      <c r="K176" s="820"/>
      <c r="L176" s="825" t="s">
        <v>67</v>
      </c>
      <c r="M176" s="820"/>
      <c r="N176" s="820"/>
      <c r="O176" s="820"/>
      <c r="P176" s="820"/>
      <c r="Q176" s="815">
        <f>SUM(Monday:Sunday!Q176)+SUM('Festival Friday:Festival Sunday'!Q174)</f>
        <v>0</v>
      </c>
      <c r="R176" s="821"/>
      <c r="T176" s="822"/>
      <c r="U176" s="818"/>
    </row>
    <row r="177" spans="1:21" ht="15.75" x14ac:dyDescent="0.25">
      <c r="A177" s="816"/>
      <c r="B177" s="817"/>
      <c r="C177" s="826"/>
      <c r="D177" s="999"/>
      <c r="E177" s="827"/>
      <c r="F177" s="801"/>
      <c r="G177" s="1081" t="s">
        <v>48</v>
      </c>
      <c r="H177" s="1081"/>
      <c r="I177" s="1081"/>
      <c r="J177" s="828"/>
      <c r="K177" s="829"/>
      <c r="L177" s="1080" t="s">
        <v>50</v>
      </c>
      <c r="M177" s="1080"/>
      <c r="N177" s="830"/>
      <c r="O177" s="1080" t="s">
        <v>320</v>
      </c>
      <c r="P177" s="1080"/>
      <c r="Q177" s="829"/>
      <c r="R177" s="828"/>
      <c r="T177" s="831"/>
      <c r="U177" s="96"/>
    </row>
    <row r="178" spans="1:21" ht="15.75" x14ac:dyDescent="0.25">
      <c r="A178" s="832" t="s">
        <v>53</v>
      </c>
      <c r="B178" s="833"/>
      <c r="C178" s="834"/>
      <c r="D178" s="996"/>
      <c r="E178" s="835">
        <f>SUM(E173:E176)</f>
        <v>2772</v>
      </c>
      <c r="F178" s="801"/>
      <c r="G178" s="836" t="s">
        <v>20</v>
      </c>
      <c r="H178" s="837" t="s">
        <v>61</v>
      </c>
      <c r="I178" s="838"/>
      <c r="J178" s="839"/>
      <c r="K178" s="840"/>
      <c r="L178" s="841" t="s">
        <v>20</v>
      </c>
      <c r="M178" s="842" t="s">
        <v>49</v>
      </c>
      <c r="N178" s="830"/>
      <c r="O178" s="841" t="s">
        <v>20</v>
      </c>
      <c r="P178" s="842" t="s">
        <v>49</v>
      </c>
      <c r="Q178" s="843"/>
      <c r="R178" s="831"/>
      <c r="S178" s="96"/>
    </row>
    <row r="179" spans="1:21" ht="12.75" x14ac:dyDescent="0.2">
      <c r="A179" s="323"/>
      <c r="B179" s="324"/>
      <c r="C179" s="325"/>
      <c r="D179" s="1000"/>
      <c r="E179" s="844"/>
      <c r="F179" s="801"/>
      <c r="G179" s="845" t="s">
        <v>58</v>
      </c>
      <c r="H179" s="846">
        <f>SUM(Monday!Q169:Q170)+Monday!Q173</f>
        <v>0</v>
      </c>
      <c r="I179" s="847"/>
      <c r="J179" s="848"/>
      <c r="K179" s="849"/>
      <c r="L179" s="850" t="s">
        <v>58</v>
      </c>
      <c r="M179" s="851">
        <f>SUM(Monday!Q172)</f>
        <v>701</v>
      </c>
      <c r="N179" s="830"/>
      <c r="O179" s="850" t="s">
        <v>58</v>
      </c>
      <c r="P179" s="851">
        <f>SUM(Monday!G183)</f>
        <v>0</v>
      </c>
      <c r="Q179" s="843"/>
      <c r="R179" s="96"/>
      <c r="S179" s="96"/>
    </row>
    <row r="180" spans="1:21" ht="12.75" x14ac:dyDescent="0.2">
      <c r="A180" s="332"/>
      <c r="B180" s="287"/>
      <c r="C180" s="287"/>
      <c r="D180" s="1001"/>
      <c r="E180" s="852"/>
      <c r="F180" s="812"/>
      <c r="G180" s="845" t="s">
        <v>16</v>
      </c>
      <c r="H180" s="846">
        <f>SUM(Tuesday!Q169:Q170)+Tuesday!Q173</f>
        <v>0</v>
      </c>
      <c r="I180" s="847"/>
      <c r="J180" s="848"/>
      <c r="K180" s="849"/>
      <c r="L180" s="850" t="s">
        <v>16</v>
      </c>
      <c r="M180" s="851">
        <f>SUM(Tuesday!Q172)</f>
        <v>771</v>
      </c>
      <c r="N180" s="830"/>
      <c r="O180" s="850" t="s">
        <v>16</v>
      </c>
      <c r="P180" s="851">
        <f>SUM(Tuesday!G183)</f>
        <v>0</v>
      </c>
      <c r="Q180" s="843"/>
      <c r="R180" s="96"/>
      <c r="S180" s="96"/>
    </row>
    <row r="181" spans="1:21" ht="12.75" x14ac:dyDescent="0.2">
      <c r="A181" s="340"/>
      <c r="B181" s="287"/>
      <c r="C181" s="287"/>
      <c r="D181" s="1001"/>
      <c r="E181" s="852"/>
      <c r="F181" s="844"/>
      <c r="G181" s="845" t="s">
        <v>59</v>
      </c>
      <c r="H181" s="846">
        <f>SUM(Wednesday!Q169:Q170)+Wednesday!Q173</f>
        <v>0</v>
      </c>
      <c r="I181" s="847"/>
      <c r="J181" s="848"/>
      <c r="K181" s="849"/>
      <c r="L181" s="850" t="s">
        <v>59</v>
      </c>
      <c r="M181" s="851">
        <f>SUM(Wednesday!Q172)</f>
        <v>554</v>
      </c>
      <c r="N181" s="830"/>
      <c r="O181" s="850" t="s">
        <v>59</v>
      </c>
      <c r="P181" s="851">
        <f>SUM(Wednesday!G183)</f>
        <v>0</v>
      </c>
      <c r="Q181" s="843"/>
      <c r="R181" s="96"/>
      <c r="S181" s="96"/>
    </row>
    <row r="182" spans="1:21" ht="12.75" x14ac:dyDescent="0.2">
      <c r="A182" s="332"/>
      <c r="B182" s="287"/>
      <c r="C182" s="287"/>
      <c r="D182" s="1001"/>
      <c r="E182" s="852"/>
      <c r="F182" s="853"/>
      <c r="G182" s="845" t="s">
        <v>19</v>
      </c>
      <c r="H182" s="846">
        <f>SUM(Thursday!Q169:Q170)+Thursday!Q173</f>
        <v>0</v>
      </c>
      <c r="I182" s="847"/>
      <c r="J182" s="848"/>
      <c r="K182" s="849"/>
      <c r="L182" s="850" t="s">
        <v>19</v>
      </c>
      <c r="M182" s="851">
        <f>SUM(Thursday!Q172)</f>
        <v>293</v>
      </c>
      <c r="N182" s="830"/>
      <c r="O182" s="850" t="s">
        <v>19</v>
      </c>
      <c r="P182" s="851">
        <f>SUM(Thursday!G183)</f>
        <v>0</v>
      </c>
      <c r="Q182" s="843"/>
      <c r="R182" s="96"/>
      <c r="S182" s="96"/>
    </row>
    <row r="183" spans="1:21" ht="12.75" x14ac:dyDescent="0.2">
      <c r="A183" s="332"/>
      <c r="B183" s="287"/>
      <c r="C183" s="287"/>
      <c r="D183" s="1001"/>
      <c r="E183" s="854"/>
      <c r="F183" s="853"/>
      <c r="G183" s="845" t="s">
        <v>60</v>
      </c>
      <c r="H183" s="846">
        <f>SUM(Friday!Q169:Q170,Friday!Q173)+SUM('Festival Friday'!Q167:Q168,'Festival Friday'!Q171)</f>
        <v>0</v>
      </c>
      <c r="I183" s="847"/>
      <c r="J183" s="848"/>
      <c r="K183" s="849"/>
      <c r="L183" s="850" t="s">
        <v>60</v>
      </c>
      <c r="M183" s="851">
        <f>SUM(Friday!Q172)+'Festival Friday'!Q170</f>
        <v>731</v>
      </c>
      <c r="N183" s="830"/>
      <c r="O183" s="850" t="s">
        <v>60</v>
      </c>
      <c r="P183" s="851">
        <f>SUM(Friday!G183)</f>
        <v>0</v>
      </c>
      <c r="Q183" s="843"/>
      <c r="R183" s="96"/>
      <c r="S183" s="96"/>
      <c r="T183" s="776">
        <f>SUM('Monday:Festival Sunday'!T183)</f>
        <v>0</v>
      </c>
    </row>
    <row r="184" spans="1:21" ht="12.75" x14ac:dyDescent="0.2">
      <c r="A184" s="855"/>
      <c r="B184" s="287"/>
      <c r="C184" s="287"/>
      <c r="D184" s="1001"/>
      <c r="E184" s="856"/>
      <c r="F184" s="853"/>
      <c r="G184" s="845" t="s">
        <v>17</v>
      </c>
      <c r="H184" s="846">
        <f>SUM(Saturday!Q169:Q170,Saturday!Q173)+SUM('Festival Saturday'!Q167:Q168,'Festival Saturday'!Q171)</f>
        <v>0</v>
      </c>
      <c r="I184" s="847"/>
      <c r="J184" s="848"/>
      <c r="K184" s="849"/>
      <c r="L184" s="850" t="s">
        <v>17</v>
      </c>
      <c r="M184" s="851">
        <f>SUM(Saturday!Q172)+'Festival Saturday'!Q170</f>
        <v>1283</v>
      </c>
      <c r="N184" s="830"/>
      <c r="O184" s="850" t="s">
        <v>17</v>
      </c>
      <c r="P184" s="851">
        <f>SUM(Saturday!G183)</f>
        <v>0</v>
      </c>
      <c r="Q184" s="843"/>
      <c r="R184" s="96"/>
      <c r="S184" s="96"/>
    </row>
    <row r="185" spans="1:21" ht="12.75" x14ac:dyDescent="0.2">
      <c r="A185" s="855"/>
      <c r="B185" s="287"/>
      <c r="C185" s="287"/>
      <c r="D185" s="1001"/>
      <c r="E185" s="852"/>
      <c r="F185" s="853"/>
      <c r="G185" s="845" t="s">
        <v>18</v>
      </c>
      <c r="H185" s="846">
        <f>SUM(Sunday!Q169:Q170,Sunday!Q173)+SUM('Festival Sunday'!Q167:Q168,'Festival Sunday'!Q171)</f>
        <v>0</v>
      </c>
      <c r="I185" s="847"/>
      <c r="J185" s="848"/>
      <c r="K185" s="849"/>
      <c r="L185" s="850" t="s">
        <v>18</v>
      </c>
      <c r="M185" s="851">
        <f>SUM(Sunday!Q172)+'Festival Sunday'!Q170</f>
        <v>1156</v>
      </c>
      <c r="N185" s="830"/>
      <c r="O185" s="850" t="s">
        <v>18</v>
      </c>
      <c r="P185" s="851">
        <f>SUM(Sunday!G183)</f>
        <v>0</v>
      </c>
      <c r="Q185" s="843"/>
      <c r="R185" s="96"/>
      <c r="S185" s="96"/>
    </row>
    <row r="186" spans="1:21" ht="12.75" x14ac:dyDescent="0.2">
      <c r="A186" s="855"/>
      <c r="B186" s="287"/>
      <c r="C186" s="287"/>
      <c r="D186" s="1001"/>
      <c r="E186" s="856"/>
      <c r="F186" s="853"/>
      <c r="G186" s="857" t="s">
        <v>57</v>
      </c>
      <c r="H186" s="858">
        <f>SUM(H179:H185)</f>
        <v>0</v>
      </c>
      <c r="I186" s="859"/>
      <c r="J186" s="860"/>
      <c r="K186" s="840"/>
      <c r="L186" s="861" t="s">
        <v>6</v>
      </c>
      <c r="M186" s="862">
        <f>SUM(M179:M185)</f>
        <v>5489</v>
      </c>
      <c r="N186" s="830"/>
      <c r="O186" s="861" t="s">
        <v>6</v>
      </c>
      <c r="P186" s="862">
        <f>SUM(P179:P185)</f>
        <v>0</v>
      </c>
      <c r="Q186" s="843"/>
      <c r="R186" s="96"/>
      <c r="S186" s="96"/>
    </row>
    <row r="187" spans="1:21" ht="12.75" x14ac:dyDescent="0.2">
      <c r="A187" s="863" t="s">
        <v>12</v>
      </c>
      <c r="B187" s="864"/>
      <c r="C187" s="865"/>
      <c r="D187" s="1002"/>
      <c r="E187" s="866"/>
      <c r="F187" s="867"/>
      <c r="G187" s="868"/>
      <c r="H187" s="869"/>
      <c r="I187" s="869"/>
      <c r="J187" s="869"/>
      <c r="K187" s="869"/>
      <c r="L187" s="868"/>
      <c r="M187" s="870" t="s">
        <v>62</v>
      </c>
      <c r="N187" s="871"/>
      <c r="O187" s="1076">
        <f>SUM(H186+M186+P186)</f>
        <v>5489</v>
      </c>
      <c r="P187" s="1076"/>
      <c r="Q187" s="872"/>
      <c r="R187" s="872"/>
      <c r="S187" s="873"/>
      <c r="T187" s="96"/>
      <c r="U187" s="96"/>
    </row>
    <row r="188" spans="1:21" ht="12.75" x14ac:dyDescent="0.2">
      <c r="A188" s="874" t="s">
        <v>13</v>
      </c>
      <c r="B188" s="875" t="s">
        <v>303</v>
      </c>
      <c r="C188" s="876"/>
      <c r="D188" s="1003"/>
      <c r="E188" s="877" t="s">
        <v>315</v>
      </c>
      <c r="F188" s="878"/>
      <c r="G188" s="879" t="s">
        <v>66</v>
      </c>
      <c r="H188" s="880"/>
      <c r="I188" s="881"/>
      <c r="J188" s="880"/>
      <c r="K188" s="880"/>
      <c r="L188" s="882" t="s">
        <v>14</v>
      </c>
      <c r="M188" s="882"/>
      <c r="N188" s="880"/>
      <c r="O188" s="883"/>
      <c r="P188" s="883"/>
      <c r="Q188" s="884"/>
      <c r="R188" s="885"/>
      <c r="S188" s="886"/>
      <c r="T188" s="96"/>
      <c r="U188" s="96"/>
    </row>
    <row r="189" spans="1:21" ht="18" x14ac:dyDescent="0.25">
      <c r="A189" s="887"/>
      <c r="B189" s="888"/>
      <c r="C189" s="889"/>
      <c r="D189" s="1004"/>
      <c r="E189" s="890"/>
      <c r="F189" s="891"/>
      <c r="G189" s="892"/>
      <c r="H189" s="893"/>
      <c r="I189" s="1077" t="s">
        <v>475</v>
      </c>
      <c r="J189" s="1078"/>
      <c r="K189" s="1078"/>
      <c r="L189" s="1078"/>
      <c r="M189" s="1078"/>
      <c r="N189" s="1078"/>
      <c r="O189" s="1078"/>
      <c r="P189" s="1078"/>
      <c r="Q189" s="1078"/>
      <c r="R189" s="1079"/>
      <c r="S189" s="894"/>
      <c r="T189" s="96"/>
      <c r="U189" s="96"/>
    </row>
    <row r="190" spans="1:21" ht="18" x14ac:dyDescent="0.25">
      <c r="A190" s="887"/>
      <c r="B190" s="888"/>
      <c r="C190" s="889"/>
      <c r="D190" s="1004"/>
      <c r="E190" s="890"/>
      <c r="F190" s="891"/>
      <c r="G190" s="892"/>
      <c r="H190" s="895"/>
      <c r="I190" s="1062" t="s">
        <v>476</v>
      </c>
      <c r="J190" s="897"/>
      <c r="K190" s="897"/>
      <c r="L190" s="898"/>
      <c r="M190" s="899"/>
      <c r="N190" s="899"/>
      <c r="O190" s="899"/>
      <c r="P190" s="899"/>
      <c r="Q190" s="900"/>
      <c r="R190" s="901"/>
      <c r="S190" s="894"/>
      <c r="T190" s="96"/>
      <c r="U190" s="96"/>
    </row>
    <row r="191" spans="1:21" ht="12.75" x14ac:dyDescent="0.2">
      <c r="A191" s="887"/>
      <c r="B191" s="888"/>
      <c r="C191" s="889"/>
      <c r="D191" s="1004"/>
      <c r="E191" s="890"/>
      <c r="F191" s="891"/>
      <c r="G191" s="892"/>
      <c r="H191" s="895"/>
      <c r="I191" s="896"/>
      <c r="J191" s="902"/>
      <c r="K191" s="902"/>
      <c r="L191" s="903"/>
      <c r="M191" s="898"/>
      <c r="N191" s="898"/>
      <c r="O191" s="898"/>
      <c r="P191" s="898"/>
      <c r="Q191" s="900"/>
      <c r="R191" s="901"/>
      <c r="S191" s="894"/>
      <c r="T191" s="96"/>
      <c r="U191" s="96"/>
    </row>
    <row r="192" spans="1:21" ht="12.75" x14ac:dyDescent="0.2">
      <c r="A192" s="887"/>
      <c r="B192" s="888"/>
      <c r="C192" s="889"/>
      <c r="D192" s="1004"/>
      <c r="E192" s="890"/>
      <c r="F192" s="891"/>
      <c r="G192" s="904"/>
      <c r="H192" s="905"/>
      <c r="I192" s="896"/>
      <c r="J192" s="897"/>
      <c r="K192" s="897"/>
      <c r="L192" s="899"/>
      <c r="M192" s="899"/>
      <c r="N192" s="898"/>
      <c r="O192" s="895"/>
      <c r="P192" s="906"/>
      <c r="Q192" s="907"/>
      <c r="R192" s="908"/>
      <c r="S192" s="909"/>
      <c r="T192" s="909"/>
      <c r="U192" s="96"/>
    </row>
    <row r="193" spans="1:21" ht="12.75" x14ac:dyDescent="0.2">
      <c r="A193" s="887"/>
      <c r="B193" s="888"/>
      <c r="C193" s="889"/>
      <c r="D193" s="1004"/>
      <c r="E193" s="890"/>
      <c r="F193" s="891"/>
      <c r="G193" s="904"/>
      <c r="H193" s="895"/>
      <c r="I193" s="896"/>
      <c r="J193" s="897"/>
      <c r="K193" s="897"/>
      <c r="L193" s="899"/>
      <c r="M193" s="899"/>
      <c r="N193" s="898"/>
      <c r="O193" s="898"/>
      <c r="P193" s="898"/>
      <c r="Q193" s="898"/>
      <c r="R193" s="908"/>
      <c r="S193" s="909"/>
      <c r="T193" s="909"/>
      <c r="U193" s="96"/>
    </row>
    <row r="194" spans="1:21" ht="12.75" x14ac:dyDescent="0.2">
      <c r="A194" s="887"/>
      <c r="B194" s="888"/>
      <c r="C194" s="889"/>
      <c r="D194" s="1004"/>
      <c r="E194" s="890"/>
      <c r="F194" s="891"/>
      <c r="G194" s="904"/>
      <c r="H194" s="895"/>
      <c r="I194" s="896"/>
      <c r="J194" s="897"/>
      <c r="K194" s="897"/>
      <c r="L194" s="899"/>
      <c r="M194" s="899"/>
      <c r="N194" s="898"/>
      <c r="O194" s="898"/>
      <c r="P194" s="898"/>
      <c r="Q194" s="898"/>
      <c r="R194" s="908"/>
      <c r="S194" s="909"/>
      <c r="T194" s="909"/>
      <c r="U194" s="96"/>
    </row>
    <row r="195" spans="1:21" ht="12.75" x14ac:dyDescent="0.2">
      <c r="A195" s="887"/>
      <c r="B195" s="888"/>
      <c r="C195" s="889"/>
      <c r="D195" s="1004"/>
      <c r="E195" s="890"/>
      <c r="F195" s="891"/>
      <c r="G195" s="904"/>
      <c r="H195" s="895"/>
      <c r="I195" s="896"/>
      <c r="J195" s="897"/>
      <c r="K195" s="897"/>
      <c r="L195" s="899"/>
      <c r="M195" s="899"/>
      <c r="N195" s="898"/>
      <c r="O195" s="898"/>
      <c r="P195" s="898"/>
      <c r="Q195" s="898"/>
      <c r="R195" s="908"/>
      <c r="S195" s="909"/>
      <c r="T195" s="909"/>
      <c r="U195" s="96"/>
    </row>
    <row r="196" spans="1:21" ht="12.75" x14ac:dyDescent="0.2">
      <c r="A196" s="887"/>
      <c r="B196" s="888"/>
      <c r="C196" s="889"/>
      <c r="D196" s="1004"/>
      <c r="E196" s="890"/>
      <c r="F196" s="891"/>
      <c r="G196" s="904"/>
      <c r="H196" s="895"/>
      <c r="I196" s="896"/>
      <c r="J196" s="897"/>
      <c r="K196" s="897"/>
      <c r="L196" s="899"/>
      <c r="M196" s="899"/>
      <c r="N196" s="898"/>
      <c r="O196" s="898"/>
      <c r="P196" s="898"/>
      <c r="Q196" s="898"/>
      <c r="R196" s="908"/>
      <c r="S196" s="909"/>
      <c r="T196" s="909"/>
      <c r="U196" s="96"/>
    </row>
    <row r="197" spans="1:21" ht="12.75" x14ac:dyDescent="0.2">
      <c r="A197" s="887"/>
      <c r="B197" s="888"/>
      <c r="C197" s="889"/>
      <c r="D197" s="1004"/>
      <c r="E197" s="890"/>
      <c r="F197" s="891"/>
      <c r="G197" s="904"/>
      <c r="H197" s="895"/>
      <c r="I197" s="896"/>
      <c r="J197" s="897"/>
      <c r="K197" s="897"/>
      <c r="L197" s="899"/>
      <c r="M197" s="899"/>
      <c r="N197" s="898"/>
      <c r="O197" s="898"/>
      <c r="P197" s="898"/>
      <c r="Q197" s="898"/>
      <c r="R197" s="908"/>
      <c r="S197" s="909"/>
      <c r="T197" s="909"/>
      <c r="U197" s="96"/>
    </row>
    <row r="198" spans="1:21" ht="12.75" x14ac:dyDescent="0.2">
      <c r="A198" s="887"/>
      <c r="B198" s="888"/>
      <c r="C198" s="889"/>
      <c r="D198" s="1004"/>
      <c r="E198" s="890"/>
      <c r="F198" s="891"/>
      <c r="G198" s="904"/>
      <c r="H198" s="895"/>
      <c r="I198" s="896"/>
      <c r="J198" s="897"/>
      <c r="K198" s="897"/>
      <c r="L198" s="899"/>
      <c r="M198" s="899"/>
      <c r="N198" s="898"/>
      <c r="O198" s="898"/>
      <c r="P198" s="898"/>
      <c r="Q198" s="898"/>
      <c r="R198" s="908"/>
      <c r="S198" s="909"/>
      <c r="T198" s="909"/>
      <c r="U198" s="96"/>
    </row>
    <row r="199" spans="1:21" ht="12.75" x14ac:dyDescent="0.2">
      <c r="A199" s="887"/>
      <c r="B199" s="888"/>
      <c r="C199" s="889"/>
      <c r="D199" s="1004"/>
      <c r="E199" s="890"/>
      <c r="F199" s="891"/>
      <c r="G199" s="904"/>
      <c r="H199" s="895"/>
      <c r="I199" s="896"/>
      <c r="J199" s="897"/>
      <c r="K199" s="897"/>
      <c r="L199" s="899"/>
      <c r="M199" s="899"/>
      <c r="N199" s="898"/>
      <c r="O199" s="898"/>
      <c r="P199" s="898"/>
      <c r="Q199" s="898"/>
      <c r="R199" s="908"/>
      <c r="S199" s="909"/>
      <c r="T199" s="909"/>
      <c r="U199" s="96"/>
    </row>
    <row r="200" spans="1:21" ht="12.75" x14ac:dyDescent="0.2">
      <c r="A200" s="887"/>
      <c r="B200" s="888"/>
      <c r="C200" s="889"/>
      <c r="D200" s="1004"/>
      <c r="E200" s="890"/>
      <c r="F200" s="891"/>
      <c r="G200" s="904"/>
      <c r="H200" s="895"/>
      <c r="I200" s="896"/>
      <c r="J200" s="897"/>
      <c r="K200" s="897"/>
      <c r="L200" s="899"/>
      <c r="M200" s="899"/>
      <c r="N200" s="898"/>
      <c r="O200" s="898"/>
      <c r="P200" s="898"/>
      <c r="Q200" s="898"/>
      <c r="R200" s="908"/>
      <c r="S200" s="909"/>
      <c r="T200" s="909"/>
      <c r="U200" s="96"/>
    </row>
    <row r="201" spans="1:21" ht="12.75" x14ac:dyDescent="0.2">
      <c r="A201" s="887"/>
      <c r="B201" s="888"/>
      <c r="C201" s="889"/>
      <c r="D201" s="1004"/>
      <c r="E201" s="890"/>
      <c r="F201" s="891"/>
      <c r="G201" s="904"/>
      <c r="H201" s="895"/>
      <c r="I201" s="896"/>
      <c r="J201" s="897"/>
      <c r="K201" s="897"/>
      <c r="L201" s="899"/>
      <c r="M201" s="899"/>
      <c r="N201" s="898"/>
      <c r="O201" s="898"/>
      <c r="P201" s="898"/>
      <c r="Q201" s="898"/>
      <c r="R201" s="908"/>
      <c r="S201" s="909"/>
      <c r="T201" s="909"/>
      <c r="U201" s="96"/>
    </row>
    <row r="202" spans="1:21" ht="12.75" x14ac:dyDescent="0.2">
      <c r="A202" s="887"/>
      <c r="B202" s="888"/>
      <c r="C202" s="889"/>
      <c r="D202" s="1004"/>
      <c r="E202" s="890"/>
      <c r="F202" s="891"/>
      <c r="G202" s="904"/>
      <c r="H202" s="895"/>
      <c r="I202" s="896"/>
      <c r="J202" s="897"/>
      <c r="K202" s="897"/>
      <c r="L202" s="899"/>
      <c r="M202" s="899"/>
      <c r="N202" s="898"/>
      <c r="O202" s="898"/>
      <c r="P202" s="898"/>
      <c r="Q202" s="898"/>
      <c r="R202" s="908"/>
      <c r="S202" s="909"/>
      <c r="T202" s="909"/>
      <c r="U202" s="96"/>
    </row>
    <row r="203" spans="1:21" ht="12.75" x14ac:dyDescent="0.2">
      <c r="A203" s="887"/>
      <c r="B203" s="888"/>
      <c r="C203" s="889"/>
      <c r="D203" s="1004"/>
      <c r="E203" s="890"/>
      <c r="F203" s="891"/>
      <c r="G203" s="904"/>
      <c r="H203" s="895"/>
      <c r="I203" s="896"/>
      <c r="J203" s="897"/>
      <c r="K203" s="897"/>
      <c r="L203" s="899"/>
      <c r="M203" s="899"/>
      <c r="N203" s="898"/>
      <c r="O203" s="898"/>
      <c r="P203" s="898"/>
      <c r="Q203" s="898"/>
      <c r="R203" s="908"/>
      <c r="S203" s="909"/>
      <c r="T203" s="909"/>
      <c r="U203" s="96"/>
    </row>
    <row r="204" spans="1:21" ht="12.75" x14ac:dyDescent="0.2">
      <c r="A204" s="887"/>
      <c r="B204" s="888"/>
      <c r="C204" s="889"/>
      <c r="D204" s="1004"/>
      <c r="E204" s="890"/>
      <c r="F204" s="891"/>
      <c r="G204" s="904"/>
      <c r="H204" s="895"/>
      <c r="I204" s="896"/>
      <c r="J204" s="897"/>
      <c r="K204" s="897"/>
      <c r="L204" s="899"/>
      <c r="M204" s="899"/>
      <c r="N204" s="898"/>
      <c r="O204" s="898"/>
      <c r="P204" s="898"/>
      <c r="Q204" s="898"/>
      <c r="R204" s="908"/>
      <c r="S204" s="909"/>
      <c r="T204" s="909"/>
      <c r="U204" s="96"/>
    </row>
    <row r="205" spans="1:21" ht="12.75" x14ac:dyDescent="0.2">
      <c r="A205" s="910"/>
      <c r="B205" s="888"/>
      <c r="C205" s="889"/>
      <c r="D205" s="1004"/>
      <c r="E205" s="890"/>
      <c r="F205" s="891"/>
      <c r="G205" s="904"/>
      <c r="H205" s="895"/>
      <c r="I205" s="911"/>
      <c r="J205" s="912"/>
      <c r="K205" s="912"/>
      <c r="L205" s="899"/>
      <c r="M205" s="899"/>
      <c r="N205" s="899"/>
      <c r="O205" s="898"/>
      <c r="P205" s="898"/>
      <c r="Q205" s="900"/>
      <c r="R205" s="901"/>
      <c r="S205" s="894"/>
      <c r="T205" s="717"/>
      <c r="U205" s="96"/>
    </row>
    <row r="206" spans="1:21" x14ac:dyDescent="0.2">
      <c r="A206" s="96"/>
      <c r="E206" s="913"/>
      <c r="F206" s="913"/>
      <c r="G206" s="914"/>
      <c r="H206" s="915"/>
      <c r="I206" s="916"/>
      <c r="J206" s="917"/>
      <c r="K206" s="917"/>
      <c r="L206" s="918"/>
      <c r="M206" s="919"/>
      <c r="N206" s="919"/>
      <c r="O206" s="919"/>
      <c r="P206" s="919"/>
      <c r="Q206" s="920"/>
      <c r="R206" s="920"/>
      <c r="S206" s="921"/>
      <c r="T206" s="96"/>
      <c r="U206" s="96"/>
    </row>
    <row r="207" spans="1:21" ht="12.75" x14ac:dyDescent="0.2">
      <c r="C207" s="287"/>
      <c r="D207" s="1001"/>
      <c r="E207" s="913"/>
      <c r="F207" s="913"/>
      <c r="G207" s="914"/>
      <c r="H207" s="917"/>
      <c r="I207" s="917"/>
      <c r="J207" s="917"/>
      <c r="K207" s="917"/>
      <c r="L207" s="918"/>
      <c r="M207" s="919"/>
      <c r="N207" s="919"/>
      <c r="O207" s="919"/>
      <c r="P207" s="919"/>
      <c r="Q207" s="920"/>
      <c r="R207" s="920"/>
      <c r="S207" s="921"/>
      <c r="T207" s="96"/>
      <c r="U207" s="96"/>
    </row>
    <row r="208" spans="1:21" ht="12.75" x14ac:dyDescent="0.2">
      <c r="C208" s="287"/>
      <c r="D208" s="1001"/>
      <c r="E208" s="913"/>
      <c r="F208" s="913"/>
      <c r="G208" s="914"/>
      <c r="H208" s="917"/>
      <c r="I208" s="917"/>
      <c r="J208" s="917"/>
      <c r="K208" s="917"/>
      <c r="L208" s="918"/>
      <c r="M208" s="919"/>
      <c r="N208" s="919"/>
      <c r="O208" s="919"/>
      <c r="P208" s="919"/>
      <c r="Q208" s="920"/>
      <c r="R208" s="920"/>
      <c r="S208" s="922"/>
      <c r="T208" s="96"/>
      <c r="U208" s="96"/>
    </row>
    <row r="209" spans="1:21" x14ac:dyDescent="0.2">
      <c r="A209" s="96"/>
      <c r="B209" s="96"/>
      <c r="C209" s="717"/>
      <c r="D209" s="922"/>
      <c r="E209" s="913"/>
      <c r="F209" s="913"/>
      <c r="G209" s="914"/>
      <c r="H209" s="917"/>
      <c r="I209" s="917"/>
      <c r="J209" s="917"/>
      <c r="K209" s="917"/>
      <c r="L209" s="918"/>
      <c r="M209" s="919"/>
      <c r="N209" s="919"/>
      <c r="O209" s="919"/>
      <c r="P209" s="919"/>
      <c r="Q209" s="920"/>
      <c r="R209" s="920"/>
      <c r="S209" s="922"/>
      <c r="T209" s="96"/>
      <c r="U209" s="96"/>
    </row>
    <row r="210" spans="1:21" x14ac:dyDescent="0.2">
      <c r="A210" s="96"/>
      <c r="B210" s="96"/>
      <c r="C210" s="717"/>
      <c r="D210" s="922"/>
      <c r="E210" s="913"/>
      <c r="F210" s="913"/>
      <c r="G210" s="914"/>
      <c r="H210" s="923"/>
      <c r="I210" s="917"/>
      <c r="J210" s="917"/>
      <c r="K210" s="917"/>
      <c r="L210" s="918"/>
      <c r="M210" s="919"/>
      <c r="N210" s="919"/>
      <c r="O210" s="919"/>
      <c r="P210" s="919"/>
      <c r="Q210" s="920"/>
      <c r="R210" s="920"/>
      <c r="S210" s="924"/>
      <c r="T210" s="96"/>
      <c r="U210" s="96"/>
    </row>
    <row r="211" spans="1:21" x14ac:dyDescent="0.2">
      <c r="A211" s="96"/>
      <c r="B211" s="96"/>
      <c r="C211" s="96"/>
      <c r="D211" s="924"/>
      <c r="E211" s="913"/>
      <c r="F211" s="913"/>
      <c r="G211" s="914"/>
      <c r="H211" s="917"/>
      <c r="I211" s="917"/>
      <c r="J211" s="917"/>
      <c r="K211" s="917"/>
      <c r="L211" s="918"/>
      <c r="M211" s="919"/>
      <c r="N211" s="919"/>
      <c r="O211" s="919"/>
      <c r="P211" s="919"/>
      <c r="Q211" s="920"/>
      <c r="R211" s="920"/>
      <c r="S211" s="924"/>
      <c r="T211" s="96"/>
      <c r="U211" s="96"/>
    </row>
    <row r="212" spans="1:21" x14ac:dyDescent="0.2">
      <c r="A212" s="96"/>
      <c r="B212" s="96"/>
      <c r="C212" s="96"/>
      <c r="D212" s="924"/>
      <c r="E212" s="913"/>
      <c r="F212" s="913"/>
      <c r="G212" s="914"/>
      <c r="H212" s="915"/>
      <c r="I212" s="917"/>
      <c r="J212" s="917"/>
      <c r="K212" s="917"/>
      <c r="L212" s="918"/>
      <c r="M212" s="919"/>
      <c r="N212" s="919"/>
      <c r="O212" s="919"/>
      <c r="P212" s="919"/>
      <c r="Q212" s="920"/>
      <c r="R212" s="920"/>
      <c r="S212" s="924"/>
      <c r="T212" s="96"/>
      <c r="U212" s="96"/>
    </row>
    <row r="213" spans="1:21" x14ac:dyDescent="0.2">
      <c r="A213" s="96"/>
      <c r="B213" s="96"/>
      <c r="C213" s="96"/>
      <c r="D213" s="924"/>
      <c r="E213" s="913"/>
      <c r="F213" s="913"/>
      <c r="G213" s="914"/>
      <c r="H213" s="915"/>
      <c r="I213" s="917"/>
      <c r="J213" s="917"/>
      <c r="K213" s="917"/>
      <c r="L213" s="918"/>
      <c r="M213" s="919"/>
      <c r="N213" s="919"/>
      <c r="O213" s="919"/>
      <c r="P213" s="919"/>
      <c r="Q213" s="920"/>
      <c r="R213" s="920"/>
      <c r="S213" s="924"/>
      <c r="T213" s="96"/>
      <c r="U213" s="96"/>
    </row>
    <row r="214" spans="1:21" x14ac:dyDescent="0.2">
      <c r="A214" s="96"/>
      <c r="B214" s="96"/>
      <c r="C214" s="96"/>
      <c r="D214" s="924"/>
      <c r="E214" s="913"/>
      <c r="F214" s="913"/>
      <c r="G214" s="914"/>
      <c r="H214" s="915"/>
      <c r="I214" s="915"/>
      <c r="J214" s="915"/>
      <c r="K214" s="915"/>
      <c r="L214" s="925"/>
      <c r="M214" s="926"/>
      <c r="N214" s="926"/>
      <c r="O214" s="926"/>
      <c r="P214" s="926"/>
      <c r="Q214" s="927"/>
      <c r="R214" s="927"/>
      <c r="S214" s="924"/>
      <c r="T214" s="96"/>
      <c r="U214" s="96"/>
    </row>
    <row r="215" spans="1:21" x14ac:dyDescent="0.2">
      <c r="A215" s="96"/>
      <c r="B215" s="96"/>
      <c r="C215" s="96"/>
      <c r="D215" s="924"/>
      <c r="E215" s="913"/>
      <c r="F215" s="913"/>
      <c r="G215" s="914"/>
      <c r="H215" s="915"/>
      <c r="I215" s="915"/>
      <c r="J215" s="915"/>
      <c r="K215" s="915"/>
      <c r="L215" s="925"/>
      <c r="M215" s="926"/>
      <c r="N215" s="926"/>
      <c r="O215" s="926"/>
      <c r="P215" s="926"/>
      <c r="Q215" s="927"/>
      <c r="R215" s="927"/>
      <c r="S215" s="924"/>
      <c r="T215" s="96"/>
      <c r="U215" s="96"/>
    </row>
    <row r="216" spans="1:21" x14ac:dyDescent="0.2">
      <c r="A216" s="96"/>
      <c r="B216" s="96"/>
      <c r="C216" s="96"/>
      <c r="D216" s="924"/>
      <c r="E216" s="913"/>
      <c r="F216" s="913"/>
      <c r="G216" s="914"/>
      <c r="H216" s="915"/>
      <c r="I216" s="915"/>
      <c r="J216" s="915"/>
      <c r="K216" s="915"/>
      <c r="L216" s="925"/>
      <c r="M216" s="926"/>
      <c r="N216" s="926"/>
      <c r="O216" s="926"/>
      <c r="P216" s="926"/>
      <c r="Q216" s="927"/>
      <c r="R216" s="927"/>
      <c r="S216" s="924"/>
      <c r="T216" s="96"/>
      <c r="U216" s="96"/>
    </row>
    <row r="217" spans="1:21" x14ac:dyDescent="0.2">
      <c r="A217" s="96"/>
      <c r="B217" s="96"/>
      <c r="C217" s="96"/>
      <c r="D217" s="924"/>
      <c r="E217" s="913"/>
      <c r="F217" s="913"/>
      <c r="G217" s="914"/>
      <c r="H217" s="915"/>
      <c r="I217" s="915"/>
      <c r="J217" s="915"/>
      <c r="K217" s="915"/>
      <c r="L217" s="925"/>
      <c r="M217" s="926"/>
      <c r="N217" s="926"/>
      <c r="O217" s="926"/>
      <c r="P217" s="926"/>
      <c r="Q217" s="927"/>
      <c r="R217" s="927"/>
      <c r="S217" s="924"/>
      <c r="T217" s="96"/>
      <c r="U217" s="96"/>
    </row>
    <row r="218" spans="1:21" x14ac:dyDescent="0.2">
      <c r="A218" s="96"/>
      <c r="B218" s="96"/>
      <c r="C218" s="96"/>
      <c r="D218" s="924"/>
      <c r="E218" s="913"/>
      <c r="F218" s="913"/>
      <c r="G218" s="914"/>
      <c r="H218" s="915"/>
      <c r="I218" s="915"/>
      <c r="J218" s="915"/>
      <c r="K218" s="915"/>
      <c r="L218" s="925"/>
      <c r="M218" s="926"/>
      <c r="N218" s="926"/>
      <c r="O218" s="926"/>
      <c r="P218" s="926"/>
      <c r="Q218" s="927"/>
      <c r="R218" s="927"/>
      <c r="S218" s="924"/>
      <c r="T218" s="96"/>
      <c r="U218" s="96"/>
    </row>
    <row r="219" spans="1:21" x14ac:dyDescent="0.2">
      <c r="A219" s="96"/>
      <c r="B219" s="96"/>
      <c r="C219" s="96"/>
      <c r="D219" s="924"/>
      <c r="E219" s="913"/>
      <c r="F219" s="913"/>
      <c r="G219" s="914"/>
      <c r="H219" s="915"/>
      <c r="I219" s="915"/>
      <c r="J219" s="915"/>
      <c r="K219" s="915"/>
      <c r="L219" s="925"/>
      <c r="M219" s="926"/>
      <c r="N219" s="926"/>
      <c r="O219" s="926"/>
      <c r="P219" s="926"/>
      <c r="Q219" s="927"/>
      <c r="R219" s="927"/>
      <c r="S219" s="924"/>
      <c r="T219" s="96"/>
      <c r="U219" s="96"/>
    </row>
    <row r="220" spans="1:21" x14ac:dyDescent="0.2">
      <c r="A220" s="96"/>
      <c r="B220" s="96"/>
      <c r="C220" s="96"/>
      <c r="D220" s="924"/>
      <c r="E220" s="913"/>
      <c r="F220" s="913"/>
      <c r="G220" s="914"/>
      <c r="H220" s="915"/>
      <c r="I220" s="915"/>
      <c r="J220" s="915"/>
      <c r="K220" s="915"/>
      <c r="L220" s="925"/>
      <c r="M220" s="926"/>
      <c r="N220" s="926"/>
      <c r="O220" s="926"/>
      <c r="P220" s="926"/>
      <c r="Q220" s="927"/>
      <c r="R220" s="927"/>
      <c r="S220" s="924"/>
      <c r="T220" s="96"/>
      <c r="U220" s="96"/>
    </row>
    <row r="221" spans="1:21" x14ac:dyDescent="0.2">
      <c r="A221" s="96"/>
      <c r="B221" s="96"/>
      <c r="C221" s="96"/>
      <c r="D221" s="924"/>
      <c r="E221" s="913"/>
      <c r="F221" s="913"/>
      <c r="G221" s="914"/>
      <c r="H221" s="915"/>
      <c r="I221" s="915"/>
      <c r="J221" s="915"/>
      <c r="K221" s="915"/>
      <c r="L221" s="925"/>
      <c r="M221" s="926"/>
      <c r="N221" s="926"/>
      <c r="O221" s="926"/>
      <c r="P221" s="926"/>
      <c r="Q221" s="927"/>
      <c r="R221" s="927"/>
      <c r="S221" s="924"/>
      <c r="T221" s="96"/>
      <c r="U221" s="96"/>
    </row>
    <row r="222" spans="1:21" x14ac:dyDescent="0.2">
      <c r="E222" s="928"/>
      <c r="F222" s="928"/>
      <c r="G222" s="929"/>
      <c r="H222" s="930"/>
      <c r="I222" s="930"/>
      <c r="J222" s="930"/>
      <c r="K222" s="930"/>
      <c r="L222" s="925"/>
      <c r="M222" s="926"/>
      <c r="N222" s="926"/>
      <c r="O222" s="926"/>
      <c r="P222" s="926"/>
      <c r="Q222" s="927"/>
      <c r="R222" s="927"/>
    </row>
    <row r="223" spans="1:21" x14ac:dyDescent="0.2">
      <c r="E223" s="928"/>
      <c r="F223" s="928"/>
      <c r="G223" s="929"/>
      <c r="H223" s="930"/>
      <c r="I223" s="930"/>
      <c r="J223" s="930"/>
      <c r="K223" s="930"/>
      <c r="L223" s="925"/>
      <c r="M223" s="926"/>
      <c r="N223" s="926"/>
      <c r="O223" s="926"/>
      <c r="P223" s="926"/>
      <c r="Q223" s="927"/>
      <c r="R223" s="927"/>
    </row>
    <row r="224" spans="1:21" x14ac:dyDescent="0.2">
      <c r="E224" s="928"/>
      <c r="F224" s="928"/>
      <c r="G224" s="929"/>
      <c r="H224" s="930"/>
      <c r="I224" s="930"/>
      <c r="J224" s="930"/>
      <c r="K224" s="930"/>
      <c r="L224" s="925"/>
      <c r="M224" s="926"/>
      <c r="N224" s="926"/>
      <c r="O224" s="926"/>
      <c r="P224" s="926"/>
      <c r="Q224" s="927"/>
      <c r="R224" s="927"/>
    </row>
    <row r="225" spans="5:18" x14ac:dyDescent="0.2">
      <c r="E225" s="928"/>
      <c r="F225" s="928"/>
      <c r="G225" s="929"/>
      <c r="H225" s="930"/>
      <c r="I225" s="930"/>
      <c r="J225" s="930"/>
      <c r="K225" s="930"/>
      <c r="L225" s="925"/>
      <c r="M225" s="926"/>
      <c r="N225" s="926"/>
      <c r="O225" s="926"/>
      <c r="P225" s="926"/>
      <c r="Q225" s="927"/>
      <c r="R225" s="927"/>
    </row>
    <row r="226" spans="5:18" x14ac:dyDescent="0.2">
      <c r="E226" s="928"/>
      <c r="F226" s="928"/>
      <c r="G226" s="929"/>
      <c r="H226" s="930"/>
      <c r="I226" s="930"/>
      <c r="J226" s="930"/>
      <c r="K226" s="930"/>
      <c r="L226" s="925"/>
      <c r="M226" s="926"/>
      <c r="N226" s="926"/>
      <c r="O226" s="926"/>
      <c r="P226" s="926"/>
      <c r="Q226" s="927"/>
      <c r="R226" s="927"/>
    </row>
    <row r="227" spans="5:18" x14ac:dyDescent="0.2">
      <c r="E227" s="928"/>
      <c r="F227" s="928"/>
      <c r="G227" s="929"/>
      <c r="H227" s="930"/>
      <c r="I227" s="930"/>
      <c r="J227" s="930"/>
      <c r="K227" s="930"/>
      <c r="L227" s="925"/>
      <c r="M227" s="926"/>
      <c r="N227" s="926"/>
      <c r="O227" s="926"/>
      <c r="P227" s="926"/>
      <c r="Q227" s="927"/>
      <c r="R227" s="927"/>
    </row>
    <row r="228" spans="5:18" x14ac:dyDescent="0.2">
      <c r="E228" s="928"/>
      <c r="F228" s="928"/>
      <c r="G228" s="929"/>
      <c r="H228" s="930"/>
      <c r="I228" s="930"/>
      <c r="J228" s="930"/>
      <c r="K228" s="930"/>
      <c r="L228" s="925"/>
      <c r="M228" s="926"/>
      <c r="N228" s="926"/>
      <c r="O228" s="926"/>
      <c r="P228" s="926"/>
      <c r="Q228" s="927"/>
      <c r="R228" s="927"/>
    </row>
    <row r="229" spans="5:18" x14ac:dyDescent="0.2">
      <c r="E229" s="928"/>
      <c r="F229" s="928"/>
      <c r="G229" s="929"/>
      <c r="H229" s="930"/>
      <c r="I229" s="930"/>
      <c r="J229" s="930"/>
      <c r="K229" s="930"/>
      <c r="L229" s="925"/>
      <c r="M229" s="926"/>
      <c r="N229" s="926"/>
      <c r="O229" s="926"/>
      <c r="P229" s="926"/>
      <c r="Q229" s="927"/>
      <c r="R229" s="927"/>
    </row>
    <row r="230" spans="5:18" x14ac:dyDescent="0.2">
      <c r="E230" s="928"/>
      <c r="F230" s="928"/>
      <c r="G230" s="929"/>
      <c r="H230" s="930"/>
      <c r="I230" s="930"/>
      <c r="J230" s="930"/>
      <c r="K230" s="930"/>
      <c r="L230" s="925"/>
      <c r="M230" s="926"/>
      <c r="N230" s="926"/>
      <c r="O230" s="926"/>
      <c r="P230" s="926"/>
      <c r="Q230" s="927"/>
      <c r="R230" s="927"/>
    </row>
    <row r="231" spans="5:18" x14ac:dyDescent="0.2">
      <c r="E231" s="928"/>
      <c r="F231" s="928"/>
      <c r="G231" s="929"/>
      <c r="H231" s="930"/>
      <c r="I231" s="930"/>
      <c r="J231" s="930"/>
      <c r="K231" s="930"/>
      <c r="L231" s="925"/>
      <c r="M231" s="926"/>
      <c r="N231" s="926"/>
      <c r="O231" s="926"/>
      <c r="P231" s="926"/>
      <c r="Q231" s="927"/>
      <c r="R231" s="927"/>
    </row>
    <row r="232" spans="5:18" x14ac:dyDescent="0.2">
      <c r="E232" s="928"/>
      <c r="F232" s="928"/>
      <c r="G232" s="929"/>
      <c r="H232" s="930"/>
      <c r="I232" s="930"/>
      <c r="J232" s="930"/>
      <c r="K232" s="930"/>
      <c r="L232" s="925"/>
      <c r="M232" s="926"/>
      <c r="N232" s="926"/>
      <c r="O232" s="926"/>
      <c r="P232" s="926"/>
      <c r="Q232" s="927"/>
      <c r="R232" s="927"/>
    </row>
    <row r="233" spans="5:18" x14ac:dyDescent="0.2">
      <c r="E233" s="928"/>
      <c r="F233" s="928"/>
      <c r="G233" s="929"/>
      <c r="H233" s="930"/>
      <c r="I233" s="930"/>
      <c r="J233" s="930"/>
      <c r="K233" s="930"/>
      <c r="L233" s="925"/>
      <c r="M233" s="926"/>
      <c r="N233" s="926"/>
      <c r="O233" s="926"/>
      <c r="P233" s="926"/>
      <c r="Q233" s="927"/>
      <c r="R233" s="927"/>
    </row>
    <row r="234" spans="5:18" x14ac:dyDescent="0.2">
      <c r="E234" s="928"/>
      <c r="F234" s="928"/>
      <c r="G234" s="929"/>
      <c r="H234" s="930"/>
      <c r="I234" s="930"/>
      <c r="J234" s="930"/>
      <c r="K234" s="930"/>
      <c r="L234" s="925"/>
      <c r="M234" s="926"/>
      <c r="N234" s="926"/>
      <c r="O234" s="926"/>
      <c r="P234" s="926"/>
      <c r="Q234" s="927"/>
      <c r="R234" s="927"/>
    </row>
    <row r="235" spans="5:18" x14ac:dyDescent="0.2">
      <c r="E235" s="928"/>
      <c r="F235" s="928"/>
      <c r="G235" s="929"/>
      <c r="H235" s="930"/>
      <c r="I235" s="930"/>
      <c r="J235" s="930"/>
      <c r="K235" s="930"/>
      <c r="L235" s="925"/>
      <c r="M235" s="926"/>
      <c r="N235" s="926"/>
      <c r="O235" s="926"/>
      <c r="P235" s="926"/>
      <c r="Q235" s="927"/>
      <c r="R235" s="927"/>
    </row>
    <row r="236" spans="5:18" x14ac:dyDescent="0.2">
      <c r="E236" s="928"/>
      <c r="F236" s="928"/>
      <c r="G236" s="929"/>
      <c r="H236" s="930"/>
      <c r="I236" s="930"/>
      <c r="J236" s="930"/>
      <c r="K236" s="930"/>
      <c r="L236" s="925"/>
      <c r="M236" s="926"/>
      <c r="N236" s="926"/>
      <c r="O236" s="926"/>
      <c r="P236" s="926"/>
      <c r="Q236" s="927"/>
      <c r="R236" s="927"/>
    </row>
    <row r="237" spans="5:18" x14ac:dyDescent="0.2">
      <c r="E237" s="928"/>
      <c r="F237" s="928"/>
      <c r="G237" s="929"/>
      <c r="H237" s="930"/>
      <c r="I237" s="930"/>
      <c r="J237" s="930"/>
      <c r="K237" s="930"/>
      <c r="L237" s="925"/>
      <c r="M237" s="926"/>
      <c r="N237" s="926"/>
      <c r="O237" s="926"/>
      <c r="P237" s="926"/>
      <c r="Q237" s="927"/>
      <c r="R237" s="927"/>
    </row>
    <row r="238" spans="5:18" x14ac:dyDescent="0.2">
      <c r="E238" s="928"/>
      <c r="F238" s="928"/>
      <c r="G238" s="929"/>
      <c r="H238" s="930"/>
      <c r="I238" s="930"/>
      <c r="J238" s="930"/>
      <c r="K238" s="930"/>
      <c r="L238" s="925"/>
      <c r="M238" s="926"/>
      <c r="N238" s="926"/>
      <c r="O238" s="926"/>
      <c r="P238" s="926"/>
      <c r="Q238" s="927"/>
      <c r="R238" s="927"/>
    </row>
    <row r="239" spans="5:18" x14ac:dyDescent="0.2">
      <c r="E239" s="928"/>
      <c r="F239" s="928"/>
      <c r="G239" s="929"/>
      <c r="H239" s="930"/>
      <c r="I239" s="930"/>
      <c r="J239" s="930"/>
      <c r="K239" s="930"/>
      <c r="L239" s="925"/>
      <c r="M239" s="926"/>
      <c r="N239" s="926"/>
      <c r="O239" s="926"/>
      <c r="P239" s="926"/>
      <c r="Q239" s="927"/>
      <c r="R239" s="927"/>
    </row>
    <row r="240" spans="5:18" x14ac:dyDescent="0.2">
      <c r="E240" s="928"/>
      <c r="F240" s="928"/>
      <c r="G240" s="929"/>
      <c r="H240" s="930"/>
      <c r="I240" s="930"/>
      <c r="J240" s="930"/>
      <c r="K240" s="930"/>
      <c r="L240" s="925"/>
      <c r="M240" s="926"/>
      <c r="N240" s="926"/>
      <c r="O240" s="926"/>
      <c r="P240" s="926"/>
      <c r="Q240" s="927"/>
      <c r="R240" s="927"/>
    </row>
    <row r="241" spans="5:18" x14ac:dyDescent="0.2">
      <c r="E241" s="928"/>
      <c r="F241" s="928"/>
      <c r="G241" s="929"/>
      <c r="H241" s="930"/>
      <c r="I241" s="930"/>
      <c r="J241" s="930"/>
      <c r="K241" s="930"/>
      <c r="L241" s="925"/>
      <c r="M241" s="926"/>
      <c r="N241" s="926"/>
      <c r="O241" s="926"/>
      <c r="P241" s="926"/>
      <c r="Q241" s="927"/>
      <c r="R241" s="927"/>
    </row>
    <row r="242" spans="5:18" x14ac:dyDescent="0.2">
      <c r="E242" s="928"/>
      <c r="F242" s="928"/>
      <c r="G242" s="929"/>
      <c r="H242" s="930"/>
      <c r="I242" s="930"/>
      <c r="J242" s="930"/>
      <c r="K242" s="930"/>
      <c r="L242" s="925"/>
      <c r="M242" s="926"/>
      <c r="N242" s="926"/>
      <c r="O242" s="926"/>
      <c r="P242" s="926"/>
      <c r="Q242" s="927"/>
      <c r="R242" s="927"/>
    </row>
    <row r="243" spans="5:18" x14ac:dyDescent="0.2">
      <c r="E243" s="928"/>
      <c r="F243" s="928"/>
      <c r="G243" s="929"/>
      <c r="H243" s="930"/>
      <c r="I243" s="930"/>
      <c r="J243" s="930"/>
      <c r="K243" s="930"/>
      <c r="L243" s="925"/>
      <c r="M243" s="926"/>
      <c r="N243" s="926"/>
      <c r="O243" s="926"/>
      <c r="P243" s="926"/>
      <c r="Q243" s="927"/>
      <c r="R243" s="927"/>
    </row>
    <row r="244" spans="5:18" x14ac:dyDescent="0.2">
      <c r="E244" s="928"/>
      <c r="F244" s="928"/>
      <c r="G244" s="929"/>
      <c r="H244" s="930"/>
      <c r="I244" s="930"/>
      <c r="J244" s="930"/>
      <c r="K244" s="930"/>
      <c r="L244" s="925"/>
      <c r="M244" s="926"/>
      <c r="N244" s="926"/>
      <c r="O244" s="926"/>
      <c r="P244" s="926"/>
      <c r="Q244" s="927"/>
      <c r="R244" s="927"/>
    </row>
    <row r="245" spans="5:18" x14ac:dyDescent="0.2">
      <c r="E245" s="928"/>
      <c r="F245" s="928"/>
      <c r="G245" s="929"/>
      <c r="H245" s="930"/>
      <c r="I245" s="930"/>
      <c r="J245" s="930"/>
      <c r="K245" s="930"/>
      <c r="L245" s="925"/>
      <c r="M245" s="926"/>
      <c r="N245" s="926"/>
      <c r="O245" s="926"/>
      <c r="P245" s="926"/>
      <c r="Q245" s="927"/>
      <c r="R245" s="927"/>
    </row>
    <row r="246" spans="5:18" x14ac:dyDescent="0.2">
      <c r="E246" s="928"/>
      <c r="F246" s="928"/>
      <c r="G246" s="929"/>
      <c r="H246" s="930"/>
      <c r="I246" s="930"/>
      <c r="J246" s="930"/>
      <c r="K246" s="930"/>
      <c r="L246" s="925"/>
      <c r="M246" s="926"/>
      <c r="N246" s="926"/>
      <c r="O246" s="926"/>
      <c r="P246" s="926"/>
      <c r="Q246" s="927"/>
      <c r="R246" s="927"/>
    </row>
    <row r="247" spans="5:18" x14ac:dyDescent="0.2">
      <c r="E247" s="928"/>
      <c r="F247" s="928"/>
      <c r="G247" s="929"/>
      <c r="H247" s="930"/>
      <c r="I247" s="930"/>
      <c r="J247" s="930"/>
      <c r="K247" s="930"/>
      <c r="L247" s="925"/>
      <c r="M247" s="926"/>
      <c r="N247" s="926"/>
      <c r="O247" s="926"/>
      <c r="P247" s="926"/>
      <c r="Q247" s="927"/>
      <c r="R247" s="927"/>
    </row>
    <row r="248" spans="5:18" x14ac:dyDescent="0.2">
      <c r="E248" s="928"/>
      <c r="F248" s="928"/>
      <c r="G248" s="929"/>
      <c r="H248" s="930"/>
      <c r="I248" s="930"/>
      <c r="J248" s="930"/>
      <c r="K248" s="930"/>
      <c r="L248" s="925"/>
      <c r="M248" s="926"/>
      <c r="N248" s="926"/>
      <c r="O248" s="926"/>
      <c r="P248" s="926"/>
      <c r="Q248" s="927"/>
      <c r="R248" s="927"/>
    </row>
    <row r="249" spans="5:18" x14ac:dyDescent="0.2">
      <c r="E249" s="928"/>
      <c r="F249" s="928"/>
      <c r="G249" s="929"/>
      <c r="H249" s="930"/>
      <c r="I249" s="930"/>
      <c r="J249" s="930"/>
      <c r="K249" s="930"/>
      <c r="L249" s="925"/>
      <c r="M249" s="926"/>
      <c r="N249" s="926"/>
      <c r="O249" s="926"/>
      <c r="P249" s="926"/>
      <c r="Q249" s="927"/>
      <c r="R249" s="927"/>
    </row>
    <row r="250" spans="5:18" x14ac:dyDescent="0.2">
      <c r="E250" s="928"/>
      <c r="F250" s="928"/>
      <c r="G250" s="929"/>
      <c r="H250" s="930"/>
      <c r="I250" s="930"/>
      <c r="J250" s="930"/>
      <c r="K250" s="930"/>
      <c r="L250" s="925"/>
      <c r="M250" s="926"/>
      <c r="N250" s="926"/>
      <c r="O250" s="926"/>
      <c r="P250" s="926"/>
      <c r="Q250" s="927"/>
      <c r="R250" s="927"/>
    </row>
    <row r="251" spans="5:18" x14ac:dyDescent="0.2">
      <c r="E251" s="928"/>
      <c r="F251" s="928"/>
      <c r="G251" s="929"/>
      <c r="H251" s="930"/>
      <c r="I251" s="930"/>
      <c r="J251" s="930"/>
      <c r="K251" s="930"/>
      <c r="L251" s="925"/>
      <c r="M251" s="926"/>
      <c r="N251" s="926"/>
      <c r="O251" s="926"/>
      <c r="P251" s="926"/>
      <c r="Q251" s="927"/>
      <c r="R251" s="927"/>
    </row>
    <row r="252" spans="5:18" x14ac:dyDescent="0.2">
      <c r="E252" s="928"/>
      <c r="F252" s="928"/>
      <c r="G252" s="929"/>
      <c r="H252" s="930"/>
      <c r="I252" s="930"/>
      <c r="J252" s="930"/>
      <c r="K252" s="930"/>
      <c r="L252" s="925"/>
      <c r="M252" s="926"/>
      <c r="N252" s="926"/>
      <c r="O252" s="926"/>
      <c r="P252" s="926"/>
      <c r="Q252" s="927"/>
      <c r="R252" s="927"/>
    </row>
    <row r="253" spans="5:18" x14ac:dyDescent="0.2">
      <c r="E253" s="928"/>
      <c r="F253" s="928"/>
      <c r="G253" s="929"/>
      <c r="H253" s="930"/>
      <c r="I253" s="930"/>
      <c r="J253" s="930"/>
      <c r="K253" s="930"/>
      <c r="L253" s="925"/>
      <c r="M253" s="926"/>
      <c r="N253" s="926"/>
      <c r="O253" s="926"/>
      <c r="P253" s="926"/>
      <c r="Q253" s="927"/>
      <c r="R253" s="927"/>
    </row>
    <row r="254" spans="5:18" x14ac:dyDescent="0.2">
      <c r="E254" s="928"/>
      <c r="F254" s="928"/>
      <c r="G254" s="929"/>
      <c r="H254" s="930"/>
      <c r="I254" s="930"/>
      <c r="J254" s="930"/>
      <c r="K254" s="930"/>
      <c r="L254" s="925"/>
      <c r="M254" s="926"/>
      <c r="N254" s="926"/>
      <c r="O254" s="926"/>
      <c r="P254" s="926"/>
      <c r="Q254" s="927"/>
      <c r="R254" s="927"/>
    </row>
    <row r="255" spans="5:18" x14ac:dyDescent="0.2">
      <c r="E255" s="928"/>
      <c r="F255" s="928"/>
      <c r="G255" s="929"/>
      <c r="H255" s="930"/>
      <c r="I255" s="930"/>
      <c r="J255" s="930"/>
      <c r="K255" s="930"/>
      <c r="L255" s="925"/>
      <c r="M255" s="926"/>
      <c r="N255" s="926"/>
      <c r="O255" s="926"/>
      <c r="P255" s="926"/>
      <c r="Q255" s="927"/>
      <c r="R255" s="927"/>
    </row>
    <row r="256" spans="5:18" x14ac:dyDescent="0.2">
      <c r="E256" s="928"/>
      <c r="F256" s="928"/>
      <c r="G256" s="929"/>
      <c r="H256" s="930"/>
      <c r="I256" s="930"/>
      <c r="J256" s="930"/>
      <c r="K256" s="930"/>
      <c r="L256" s="925"/>
      <c r="M256" s="926"/>
      <c r="N256" s="926"/>
      <c r="O256" s="926"/>
      <c r="P256" s="926"/>
      <c r="Q256" s="927"/>
      <c r="R256" s="927"/>
    </row>
    <row r="257" spans="5:18" x14ac:dyDescent="0.2">
      <c r="E257" s="928"/>
      <c r="F257" s="928"/>
      <c r="G257" s="929"/>
      <c r="H257" s="930"/>
      <c r="I257" s="930"/>
      <c r="J257" s="930"/>
      <c r="K257" s="930"/>
      <c r="L257" s="925"/>
      <c r="M257" s="926"/>
      <c r="N257" s="926"/>
      <c r="O257" s="926"/>
      <c r="P257" s="926"/>
      <c r="Q257" s="927"/>
      <c r="R257" s="927"/>
    </row>
    <row r="258" spans="5:18" x14ac:dyDescent="0.2">
      <c r="E258" s="928"/>
      <c r="F258" s="928"/>
      <c r="G258" s="929"/>
      <c r="H258" s="930"/>
      <c r="I258" s="930"/>
      <c r="J258" s="930"/>
      <c r="K258" s="930"/>
      <c r="L258" s="925"/>
      <c r="M258" s="926"/>
      <c r="N258" s="926"/>
      <c r="O258" s="926"/>
      <c r="P258" s="926"/>
      <c r="Q258" s="927"/>
      <c r="R258" s="927"/>
    </row>
    <row r="259" spans="5:18" x14ac:dyDescent="0.2">
      <c r="E259" s="928"/>
      <c r="F259" s="928"/>
      <c r="G259" s="929"/>
      <c r="H259" s="930"/>
      <c r="I259" s="930"/>
      <c r="J259" s="930"/>
      <c r="K259" s="930"/>
      <c r="L259" s="925"/>
      <c r="M259" s="926"/>
      <c r="N259" s="926"/>
      <c r="O259" s="926"/>
      <c r="P259" s="926"/>
      <c r="Q259" s="927"/>
      <c r="R259" s="927"/>
    </row>
    <row r="260" spans="5:18" x14ac:dyDescent="0.2">
      <c r="E260" s="928"/>
      <c r="F260" s="928"/>
      <c r="G260" s="929"/>
      <c r="H260" s="930"/>
      <c r="I260" s="930"/>
      <c r="J260" s="930"/>
      <c r="K260" s="930"/>
      <c r="L260" s="925"/>
      <c r="M260" s="926"/>
      <c r="N260" s="926"/>
      <c r="O260" s="926"/>
      <c r="P260" s="926"/>
      <c r="Q260" s="927"/>
      <c r="R260" s="927"/>
    </row>
    <row r="261" spans="5:18" x14ac:dyDescent="0.2">
      <c r="E261" s="928"/>
      <c r="F261" s="928"/>
      <c r="G261" s="929"/>
      <c r="H261" s="930"/>
      <c r="I261" s="930"/>
      <c r="J261" s="930"/>
      <c r="K261" s="930"/>
      <c r="L261" s="925"/>
      <c r="M261" s="926"/>
      <c r="N261" s="926"/>
      <c r="O261" s="926"/>
      <c r="P261" s="926"/>
      <c r="Q261" s="927"/>
      <c r="R261" s="927"/>
    </row>
    <row r="262" spans="5:18" x14ac:dyDescent="0.2">
      <c r="E262" s="928"/>
      <c r="F262" s="928"/>
      <c r="G262" s="929"/>
      <c r="H262" s="930"/>
      <c r="I262" s="930"/>
      <c r="J262" s="930"/>
      <c r="K262" s="930"/>
      <c r="L262" s="925"/>
      <c r="M262" s="926"/>
      <c r="N262" s="926"/>
      <c r="O262" s="926"/>
      <c r="P262" s="926"/>
      <c r="Q262" s="927"/>
      <c r="R262" s="927"/>
    </row>
    <row r="263" spans="5:18" x14ac:dyDescent="0.2">
      <c r="E263" s="928"/>
      <c r="F263" s="928"/>
      <c r="G263" s="929"/>
      <c r="H263" s="930"/>
      <c r="I263" s="930"/>
      <c r="J263" s="930"/>
      <c r="K263" s="930"/>
      <c r="L263" s="925"/>
      <c r="M263" s="926"/>
      <c r="N263" s="926"/>
      <c r="O263" s="926"/>
      <c r="P263" s="926"/>
      <c r="Q263" s="927"/>
      <c r="R263" s="927"/>
    </row>
    <row r="264" spans="5:18" x14ac:dyDescent="0.2">
      <c r="E264" s="928"/>
      <c r="F264" s="928"/>
      <c r="G264" s="929"/>
      <c r="H264" s="930"/>
      <c r="I264" s="930"/>
      <c r="J264" s="930"/>
      <c r="K264" s="930"/>
      <c r="L264" s="925"/>
      <c r="M264" s="926"/>
      <c r="N264" s="926"/>
      <c r="O264" s="926"/>
      <c r="P264" s="926"/>
      <c r="Q264" s="927"/>
      <c r="R264" s="927"/>
    </row>
    <row r="265" spans="5:18" x14ac:dyDescent="0.2">
      <c r="E265" s="928"/>
      <c r="F265" s="928"/>
      <c r="G265" s="929"/>
      <c r="H265" s="930"/>
      <c r="I265" s="930"/>
      <c r="J265" s="930"/>
      <c r="K265" s="930"/>
      <c r="L265" s="925"/>
      <c r="M265" s="926"/>
      <c r="N265" s="926"/>
      <c r="O265" s="926"/>
      <c r="P265" s="926"/>
      <c r="Q265" s="927"/>
      <c r="R265" s="927"/>
    </row>
    <row r="266" spans="5:18" x14ac:dyDescent="0.2">
      <c r="E266" s="928"/>
      <c r="F266" s="928"/>
      <c r="G266" s="929"/>
      <c r="H266" s="930"/>
      <c r="I266" s="930"/>
      <c r="J266" s="930"/>
      <c r="K266" s="930"/>
      <c r="L266" s="925"/>
      <c r="M266" s="926"/>
      <c r="N266" s="926"/>
      <c r="O266" s="926"/>
      <c r="P266" s="926"/>
      <c r="Q266" s="927"/>
      <c r="R266" s="927"/>
    </row>
    <row r="267" spans="5:18" x14ac:dyDescent="0.2">
      <c r="E267" s="928"/>
      <c r="F267" s="928"/>
      <c r="G267" s="929"/>
      <c r="H267" s="930"/>
      <c r="I267" s="930"/>
      <c r="J267" s="930"/>
      <c r="K267" s="930"/>
      <c r="L267" s="925"/>
      <c r="M267" s="926"/>
      <c r="N267" s="926"/>
      <c r="O267" s="926"/>
      <c r="P267" s="926"/>
      <c r="Q267" s="927"/>
      <c r="R267" s="927"/>
    </row>
    <row r="268" spans="5:18" x14ac:dyDescent="0.2">
      <c r="E268" s="928"/>
      <c r="F268" s="928"/>
      <c r="G268" s="929"/>
      <c r="H268" s="930"/>
      <c r="I268" s="930"/>
      <c r="J268" s="930"/>
      <c r="K268" s="930"/>
      <c r="L268" s="925"/>
      <c r="M268" s="926"/>
      <c r="N268" s="926"/>
      <c r="O268" s="926"/>
      <c r="P268" s="926"/>
      <c r="Q268" s="927"/>
      <c r="R268" s="927"/>
    </row>
    <row r="269" spans="5:18" x14ac:dyDescent="0.2">
      <c r="E269" s="928"/>
      <c r="F269" s="928"/>
      <c r="G269" s="929"/>
      <c r="H269" s="930"/>
      <c r="I269" s="930"/>
      <c r="J269" s="930"/>
      <c r="K269" s="930"/>
      <c r="L269" s="925"/>
      <c r="M269" s="926"/>
      <c r="N269" s="926"/>
      <c r="O269" s="926"/>
      <c r="P269" s="926"/>
      <c r="Q269" s="927"/>
      <c r="R269" s="927"/>
    </row>
    <row r="270" spans="5:18" x14ac:dyDescent="0.2">
      <c r="E270" s="928"/>
      <c r="F270" s="928"/>
      <c r="G270" s="929"/>
      <c r="H270" s="930"/>
      <c r="I270" s="930"/>
      <c r="J270" s="930"/>
      <c r="K270" s="930"/>
      <c r="L270" s="925"/>
      <c r="M270" s="926"/>
      <c r="N270" s="926"/>
      <c r="O270" s="926"/>
      <c r="P270" s="926"/>
      <c r="Q270" s="927"/>
      <c r="R270" s="927"/>
    </row>
    <row r="271" spans="5:18" x14ac:dyDescent="0.2">
      <c r="E271" s="928"/>
      <c r="F271" s="928"/>
      <c r="G271" s="929"/>
      <c r="H271" s="930"/>
      <c r="I271" s="930"/>
      <c r="J271" s="930"/>
      <c r="K271" s="930"/>
      <c r="L271" s="925"/>
      <c r="M271" s="926"/>
      <c r="N271" s="926"/>
      <c r="O271" s="926"/>
      <c r="P271" s="926"/>
      <c r="Q271" s="927"/>
      <c r="R271" s="927"/>
    </row>
    <row r="272" spans="5:18" x14ac:dyDescent="0.2">
      <c r="E272" s="928"/>
      <c r="F272" s="928"/>
      <c r="G272" s="929"/>
      <c r="H272" s="930"/>
      <c r="I272" s="930"/>
      <c r="J272" s="930"/>
      <c r="K272" s="930"/>
      <c r="L272" s="925"/>
      <c r="M272" s="926"/>
      <c r="N272" s="926"/>
      <c r="O272" s="926"/>
      <c r="P272" s="926"/>
      <c r="Q272" s="927"/>
      <c r="R272" s="927"/>
    </row>
    <row r="273" spans="5:18" x14ac:dyDescent="0.2">
      <c r="E273" s="928"/>
      <c r="F273" s="928"/>
      <c r="G273" s="929"/>
      <c r="H273" s="930"/>
      <c r="I273" s="930"/>
      <c r="J273" s="930"/>
      <c r="K273" s="930"/>
      <c r="L273" s="925"/>
      <c r="M273" s="926"/>
      <c r="N273" s="926"/>
      <c r="O273" s="926"/>
      <c r="P273" s="926"/>
      <c r="Q273" s="927"/>
      <c r="R273" s="927"/>
    </row>
    <row r="274" spans="5:18" x14ac:dyDescent="0.2">
      <c r="E274" s="928"/>
      <c r="F274" s="928"/>
      <c r="G274" s="929"/>
      <c r="H274" s="930"/>
      <c r="I274" s="930"/>
      <c r="J274" s="930"/>
      <c r="K274" s="930"/>
      <c r="L274" s="925"/>
      <c r="M274" s="926"/>
      <c r="N274" s="926"/>
      <c r="O274" s="926"/>
      <c r="P274" s="926"/>
      <c r="Q274" s="927"/>
      <c r="R274" s="927"/>
    </row>
    <row r="275" spans="5:18" x14ac:dyDescent="0.2">
      <c r="E275" s="928"/>
      <c r="F275" s="928"/>
      <c r="G275" s="929"/>
      <c r="H275" s="930"/>
      <c r="I275" s="930"/>
      <c r="J275" s="930"/>
      <c r="K275" s="930"/>
      <c r="L275" s="925"/>
      <c r="M275" s="926"/>
      <c r="N275" s="926"/>
      <c r="O275" s="926"/>
      <c r="P275" s="926"/>
      <c r="Q275" s="927"/>
      <c r="R275" s="927"/>
    </row>
    <row r="276" spans="5:18" x14ac:dyDescent="0.2">
      <c r="E276" s="928"/>
      <c r="F276" s="928"/>
      <c r="G276" s="929"/>
      <c r="H276" s="930"/>
      <c r="I276" s="930"/>
      <c r="J276" s="930"/>
      <c r="K276" s="930"/>
      <c r="L276" s="925"/>
      <c r="M276" s="926"/>
      <c r="N276" s="926"/>
      <c r="O276" s="926"/>
      <c r="P276" s="926"/>
      <c r="Q276" s="927"/>
      <c r="R276" s="927"/>
    </row>
    <row r="277" spans="5:18" x14ac:dyDescent="0.2">
      <c r="E277" s="928"/>
      <c r="F277" s="928"/>
      <c r="G277" s="929"/>
      <c r="H277" s="930"/>
      <c r="I277" s="930"/>
      <c r="J277" s="930"/>
      <c r="K277" s="930"/>
      <c r="L277" s="925"/>
      <c r="M277" s="926"/>
      <c r="N277" s="926"/>
      <c r="O277" s="926"/>
      <c r="P277" s="926"/>
      <c r="Q277" s="927"/>
      <c r="R277" s="927"/>
    </row>
    <row r="278" spans="5:18" x14ac:dyDescent="0.2">
      <c r="E278" s="928"/>
      <c r="F278" s="928"/>
      <c r="G278" s="929"/>
      <c r="H278" s="930"/>
      <c r="I278" s="930"/>
      <c r="J278" s="930"/>
      <c r="K278" s="930"/>
      <c r="L278" s="925"/>
      <c r="M278" s="926"/>
      <c r="N278" s="926"/>
      <c r="O278" s="926"/>
      <c r="P278" s="926"/>
      <c r="Q278" s="927"/>
      <c r="R278" s="927"/>
    </row>
    <row r="279" spans="5:18" x14ac:dyDescent="0.2">
      <c r="E279" s="928"/>
      <c r="F279" s="928"/>
      <c r="G279" s="929"/>
      <c r="H279" s="930"/>
      <c r="I279" s="930"/>
      <c r="J279" s="930"/>
      <c r="K279" s="930"/>
      <c r="L279" s="925"/>
      <c r="M279" s="926"/>
      <c r="N279" s="926"/>
      <c r="O279" s="926"/>
      <c r="P279" s="926"/>
      <c r="Q279" s="927"/>
      <c r="R279" s="927"/>
    </row>
    <row r="280" spans="5:18" x14ac:dyDescent="0.2">
      <c r="E280" s="928"/>
      <c r="F280" s="928"/>
      <c r="G280" s="929"/>
      <c r="H280" s="930"/>
      <c r="I280" s="930"/>
      <c r="J280" s="930"/>
      <c r="K280" s="930"/>
      <c r="L280" s="925"/>
      <c r="M280" s="926"/>
      <c r="N280" s="926"/>
      <c r="O280" s="926"/>
      <c r="P280" s="926"/>
      <c r="Q280" s="927"/>
      <c r="R280" s="927"/>
    </row>
    <row r="281" spans="5:18" x14ac:dyDescent="0.2">
      <c r="E281" s="928"/>
      <c r="F281" s="928"/>
      <c r="G281" s="929"/>
      <c r="H281" s="930"/>
      <c r="I281" s="930"/>
      <c r="J281" s="930"/>
      <c r="K281" s="930"/>
      <c r="L281" s="925"/>
      <c r="M281" s="926"/>
      <c r="N281" s="926"/>
      <c r="O281" s="926"/>
      <c r="P281" s="926"/>
      <c r="Q281" s="927"/>
      <c r="R281" s="927"/>
    </row>
    <row r="282" spans="5:18" x14ac:dyDescent="0.2">
      <c r="E282" s="928"/>
      <c r="F282" s="928"/>
      <c r="G282" s="929"/>
      <c r="H282" s="930"/>
      <c r="I282" s="930"/>
      <c r="J282" s="930"/>
      <c r="K282" s="930"/>
      <c r="L282" s="925"/>
      <c r="M282" s="926"/>
      <c r="N282" s="926"/>
      <c r="O282" s="926"/>
      <c r="P282" s="926"/>
      <c r="Q282" s="927"/>
      <c r="R282" s="927"/>
    </row>
    <row r="283" spans="5:18" x14ac:dyDescent="0.2">
      <c r="E283" s="928"/>
      <c r="F283" s="928"/>
      <c r="G283" s="929"/>
      <c r="H283" s="930"/>
      <c r="I283" s="930"/>
      <c r="J283" s="930"/>
      <c r="K283" s="930"/>
      <c r="L283" s="925"/>
      <c r="M283" s="926"/>
      <c r="N283" s="926"/>
      <c r="O283" s="926"/>
      <c r="P283" s="926"/>
      <c r="Q283" s="927"/>
      <c r="R283" s="927"/>
    </row>
    <row r="284" spans="5:18" x14ac:dyDescent="0.2">
      <c r="E284" s="928"/>
      <c r="F284" s="928"/>
      <c r="G284" s="929"/>
      <c r="H284" s="930"/>
      <c r="I284" s="930"/>
      <c r="J284" s="930"/>
      <c r="K284" s="930"/>
      <c r="L284" s="925"/>
      <c r="M284" s="926"/>
      <c r="N284" s="926"/>
      <c r="O284" s="926"/>
      <c r="P284" s="926"/>
      <c r="Q284" s="927"/>
      <c r="R284" s="927"/>
    </row>
    <row r="285" spans="5:18" x14ac:dyDescent="0.2">
      <c r="E285" s="928"/>
      <c r="F285" s="928"/>
      <c r="G285" s="929"/>
      <c r="H285" s="930"/>
      <c r="I285" s="930"/>
      <c r="J285" s="930"/>
      <c r="K285" s="930"/>
      <c r="L285" s="925"/>
      <c r="M285" s="926"/>
      <c r="N285" s="926"/>
      <c r="O285" s="926"/>
      <c r="P285" s="926"/>
      <c r="Q285" s="927"/>
      <c r="R285" s="927"/>
    </row>
    <row r="286" spans="5:18" x14ac:dyDescent="0.2">
      <c r="E286" s="928"/>
      <c r="F286" s="928"/>
      <c r="G286" s="929"/>
      <c r="H286" s="930"/>
      <c r="I286" s="930"/>
      <c r="J286" s="930"/>
      <c r="K286" s="930"/>
      <c r="L286" s="925"/>
      <c r="M286" s="926"/>
      <c r="N286" s="926"/>
      <c r="O286" s="926"/>
      <c r="P286" s="926"/>
      <c r="Q286" s="927"/>
      <c r="R286" s="927"/>
    </row>
    <row r="287" spans="5:18" x14ac:dyDescent="0.2">
      <c r="E287" s="928"/>
      <c r="F287" s="928"/>
      <c r="G287" s="929"/>
      <c r="H287" s="930"/>
      <c r="I287" s="930"/>
      <c r="J287" s="930"/>
      <c r="K287" s="930"/>
      <c r="L287" s="925"/>
      <c r="M287" s="926"/>
      <c r="N287" s="926"/>
      <c r="O287" s="926"/>
      <c r="P287" s="926"/>
      <c r="Q287" s="927"/>
      <c r="R287" s="927"/>
    </row>
    <row r="288" spans="5:18" x14ac:dyDescent="0.2">
      <c r="E288" s="928"/>
      <c r="F288" s="928"/>
      <c r="G288" s="929"/>
      <c r="H288" s="930"/>
      <c r="I288" s="930"/>
      <c r="J288" s="930"/>
      <c r="K288" s="930"/>
      <c r="L288" s="925"/>
      <c r="M288" s="926"/>
      <c r="N288" s="926"/>
      <c r="O288" s="926"/>
      <c r="P288" s="926"/>
      <c r="Q288" s="927"/>
      <c r="R288" s="927"/>
    </row>
    <row r="289" spans="5:18" x14ac:dyDescent="0.2">
      <c r="E289" s="928"/>
      <c r="F289" s="928"/>
      <c r="G289" s="929"/>
      <c r="H289" s="930"/>
      <c r="I289" s="930"/>
      <c r="J289" s="930"/>
      <c r="K289" s="930"/>
      <c r="L289" s="925"/>
      <c r="M289" s="926"/>
      <c r="N289" s="926"/>
      <c r="O289" s="926"/>
      <c r="P289" s="926"/>
      <c r="Q289" s="927"/>
      <c r="R289" s="927"/>
    </row>
    <row r="290" spans="5:18" x14ac:dyDescent="0.2">
      <c r="E290" s="928"/>
      <c r="F290" s="928"/>
      <c r="G290" s="929"/>
      <c r="H290" s="930"/>
      <c r="I290" s="930"/>
      <c r="J290" s="930"/>
      <c r="K290" s="930"/>
      <c r="L290" s="925"/>
      <c r="M290" s="926"/>
      <c r="N290" s="926"/>
      <c r="O290" s="926"/>
      <c r="P290" s="926"/>
      <c r="Q290" s="927"/>
      <c r="R290" s="927"/>
    </row>
    <row r="291" spans="5:18" x14ac:dyDescent="0.2">
      <c r="E291" s="928"/>
      <c r="F291" s="928"/>
      <c r="G291" s="929"/>
      <c r="H291" s="930"/>
      <c r="I291" s="930"/>
      <c r="J291" s="930"/>
      <c r="K291" s="930"/>
      <c r="L291" s="925"/>
      <c r="M291" s="926"/>
      <c r="N291" s="926"/>
      <c r="O291" s="926"/>
      <c r="P291" s="926"/>
      <c r="Q291" s="927"/>
      <c r="R291" s="927"/>
    </row>
    <row r="292" spans="5:18" x14ac:dyDescent="0.2">
      <c r="E292" s="928"/>
      <c r="F292" s="928"/>
      <c r="G292" s="929"/>
      <c r="H292" s="930"/>
      <c r="I292" s="930"/>
      <c r="J292" s="930"/>
      <c r="K292" s="930"/>
      <c r="L292" s="925"/>
      <c r="M292" s="926"/>
      <c r="N292" s="926"/>
      <c r="O292" s="926"/>
      <c r="P292" s="926"/>
      <c r="Q292" s="927"/>
      <c r="R292" s="927"/>
    </row>
    <row r="293" spans="5:18" x14ac:dyDescent="0.2">
      <c r="E293" s="928"/>
      <c r="F293" s="928"/>
      <c r="G293" s="929"/>
      <c r="H293" s="930"/>
      <c r="I293" s="930"/>
      <c r="J293" s="930"/>
      <c r="K293" s="930"/>
      <c r="L293" s="925"/>
      <c r="M293" s="926"/>
      <c r="N293" s="926"/>
      <c r="O293" s="926"/>
      <c r="P293" s="926"/>
      <c r="Q293" s="927"/>
      <c r="R293" s="927"/>
    </row>
    <row r="294" spans="5:18" x14ac:dyDescent="0.2">
      <c r="E294" s="928"/>
      <c r="F294" s="928"/>
      <c r="G294" s="929"/>
      <c r="H294" s="930"/>
      <c r="I294" s="930"/>
      <c r="J294" s="930"/>
      <c r="K294" s="930"/>
      <c r="L294" s="925"/>
      <c r="M294" s="926"/>
      <c r="N294" s="926"/>
      <c r="O294" s="926"/>
      <c r="P294" s="926"/>
      <c r="Q294" s="927"/>
      <c r="R294" s="927"/>
    </row>
    <row r="295" spans="5:18" x14ac:dyDescent="0.2">
      <c r="E295" s="928"/>
      <c r="F295" s="928"/>
      <c r="G295" s="929"/>
      <c r="H295" s="930"/>
      <c r="I295" s="930"/>
      <c r="J295" s="930"/>
      <c r="K295" s="930"/>
      <c r="L295" s="925"/>
      <c r="M295" s="926"/>
      <c r="N295" s="926"/>
      <c r="O295" s="926"/>
      <c r="P295" s="926"/>
      <c r="Q295" s="927"/>
      <c r="R295" s="927"/>
    </row>
    <row r="296" spans="5:18" x14ac:dyDescent="0.2">
      <c r="E296" s="928"/>
      <c r="F296" s="928"/>
      <c r="G296" s="929"/>
      <c r="H296" s="930"/>
      <c r="I296" s="930"/>
      <c r="J296" s="930"/>
      <c r="K296" s="930"/>
      <c r="L296" s="925"/>
      <c r="M296" s="926"/>
      <c r="N296" s="926"/>
      <c r="O296" s="926"/>
      <c r="P296" s="926"/>
      <c r="Q296" s="927"/>
      <c r="R296" s="927"/>
    </row>
    <row r="297" spans="5:18" x14ac:dyDescent="0.2">
      <c r="E297" s="928"/>
      <c r="F297" s="928"/>
      <c r="G297" s="929"/>
      <c r="H297" s="930"/>
      <c r="I297" s="930"/>
      <c r="J297" s="930"/>
      <c r="K297" s="930"/>
      <c r="L297" s="925"/>
      <c r="M297" s="926"/>
      <c r="N297" s="926"/>
      <c r="O297" s="926"/>
      <c r="P297" s="926"/>
      <c r="Q297" s="927"/>
      <c r="R297" s="927"/>
    </row>
    <row r="298" spans="5:18" x14ac:dyDescent="0.2">
      <c r="E298" s="928"/>
      <c r="F298" s="928"/>
      <c r="G298" s="929"/>
      <c r="H298" s="930"/>
      <c r="I298" s="930"/>
      <c r="J298" s="930"/>
      <c r="K298" s="930"/>
      <c r="L298" s="925"/>
      <c r="M298" s="926"/>
      <c r="N298" s="926"/>
      <c r="O298" s="926"/>
      <c r="P298" s="926"/>
      <c r="Q298" s="927"/>
      <c r="R298" s="927"/>
    </row>
    <row r="299" spans="5:18" x14ac:dyDescent="0.2">
      <c r="E299" s="928"/>
      <c r="F299" s="928"/>
      <c r="G299" s="929"/>
      <c r="H299" s="930"/>
      <c r="I299" s="930"/>
      <c r="J299" s="930"/>
      <c r="K299" s="930"/>
      <c r="L299" s="925"/>
      <c r="M299" s="926"/>
      <c r="N299" s="926"/>
      <c r="O299" s="926"/>
      <c r="P299" s="926"/>
      <c r="Q299" s="927"/>
      <c r="R299" s="927"/>
    </row>
    <row r="300" spans="5:18" x14ac:dyDescent="0.2">
      <c r="E300" s="928"/>
      <c r="F300" s="928"/>
      <c r="G300" s="929"/>
      <c r="H300" s="930"/>
      <c r="I300" s="930"/>
      <c r="J300" s="930"/>
      <c r="K300" s="930"/>
      <c r="L300" s="925"/>
      <c r="M300" s="926"/>
      <c r="N300" s="926"/>
      <c r="O300" s="926"/>
      <c r="P300" s="926"/>
      <c r="Q300" s="927"/>
      <c r="R300" s="927"/>
    </row>
    <row r="301" spans="5:18" x14ac:dyDescent="0.2">
      <c r="E301" s="928"/>
      <c r="F301" s="928"/>
      <c r="G301" s="929"/>
      <c r="H301" s="930"/>
      <c r="I301" s="930"/>
      <c r="J301" s="930"/>
      <c r="K301" s="930"/>
      <c r="L301" s="925"/>
      <c r="M301" s="926"/>
      <c r="N301" s="926"/>
      <c r="O301" s="926"/>
      <c r="P301" s="926"/>
      <c r="Q301" s="927"/>
      <c r="R301" s="927"/>
    </row>
    <row r="302" spans="5:18" x14ac:dyDescent="0.2">
      <c r="E302" s="928"/>
      <c r="F302" s="928"/>
      <c r="G302" s="929"/>
      <c r="H302" s="930"/>
      <c r="I302" s="930"/>
      <c r="J302" s="930"/>
      <c r="K302" s="930"/>
      <c r="L302" s="925"/>
      <c r="M302" s="926"/>
      <c r="N302" s="926"/>
      <c r="O302" s="926"/>
      <c r="P302" s="926"/>
      <c r="Q302" s="927"/>
      <c r="R302" s="927"/>
    </row>
    <row r="303" spans="5:18" x14ac:dyDescent="0.2">
      <c r="E303" s="928"/>
      <c r="F303" s="928"/>
      <c r="G303" s="929"/>
      <c r="H303" s="930"/>
      <c r="I303" s="930"/>
      <c r="J303" s="930"/>
      <c r="K303" s="930"/>
      <c r="L303" s="925"/>
      <c r="M303" s="926"/>
      <c r="N303" s="926"/>
      <c r="O303" s="926"/>
      <c r="P303" s="926"/>
      <c r="Q303" s="927"/>
      <c r="R303" s="927"/>
    </row>
    <row r="304" spans="5:18" x14ac:dyDescent="0.2">
      <c r="E304" s="928"/>
      <c r="F304" s="928"/>
      <c r="G304" s="929"/>
      <c r="H304" s="930"/>
      <c r="I304" s="930"/>
      <c r="J304" s="930"/>
      <c r="K304" s="930"/>
      <c r="L304" s="925"/>
      <c r="M304" s="926"/>
      <c r="N304" s="926"/>
      <c r="O304" s="926"/>
      <c r="P304" s="926"/>
      <c r="Q304" s="927"/>
      <c r="R304" s="927"/>
    </row>
    <row r="305" spans="5:18" x14ac:dyDescent="0.2">
      <c r="E305" s="928"/>
      <c r="F305" s="928"/>
      <c r="G305" s="929"/>
      <c r="H305" s="930"/>
      <c r="I305" s="930"/>
      <c r="J305" s="930"/>
      <c r="K305" s="930"/>
      <c r="L305" s="925"/>
      <c r="M305" s="926"/>
      <c r="N305" s="926"/>
      <c r="O305" s="926"/>
      <c r="P305" s="926"/>
      <c r="Q305" s="927"/>
      <c r="R305" s="927"/>
    </row>
  </sheetData>
  <protectedRanges>
    <protectedRange sqref="Q189:S191 E189:N205 O189:P192 R192:T204 Q192 O205:S205 O193:Q204" name="Range3"/>
    <protectedRange sqref="Q189:S191 A189:D205 F189:N205 O189:P192 R192:T204 Q192 O205:S205 O193:Q204" name="Range1"/>
    <protectedRange sqref="O189:S191 I189:N205 O205:S205 R192:T204 Q192 O193:Q204" name="Range4"/>
  </protectedRanges>
  <mergeCells count="6">
    <mergeCell ref="M2:O2"/>
    <mergeCell ref="O187:P187"/>
    <mergeCell ref="I189:R189"/>
    <mergeCell ref="O177:P177"/>
    <mergeCell ref="L177:M177"/>
    <mergeCell ref="G177:I177"/>
  </mergeCells>
  <phoneticPr fontId="0" type="noConversion"/>
  <printOptions horizontalCentered="1" gridLines="1" gridLinesSet="0"/>
  <pageMargins left="0.5" right="0.5" top="0" bottom="0.25" header="0" footer="0"/>
  <pageSetup paperSize="5" scale="4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pageSetUpPr fitToPage="1"/>
  </sheetPr>
  <dimension ref="A1:CZ292"/>
  <sheetViews>
    <sheetView topLeftCell="A129" workbookViewId="0">
      <selection activeCell="E169" sqref="E169:E176"/>
    </sheetView>
  </sheetViews>
  <sheetFormatPr defaultColWidth="9.83203125" defaultRowHeight="11.25" x14ac:dyDescent="0.2"/>
  <cols>
    <col min="1" max="1" width="9.1640625" style="80" customWidth="1"/>
    <col min="2" max="2" width="34.6640625" style="80" customWidth="1"/>
    <col min="3" max="3" width="1.83203125" style="80" customWidth="1"/>
    <col min="4" max="4" width="8.83203125" style="170" customWidth="1"/>
    <col min="5" max="7" width="9.83203125" style="170" customWidth="1"/>
    <col min="8" max="8" width="10" style="358" customWidth="1"/>
    <col min="9" max="10" width="9.83203125" style="321" customWidth="1"/>
    <col min="11" max="11" width="16.83203125" style="321" customWidth="1"/>
    <col min="12" max="13" width="16.83203125" style="170" customWidth="1"/>
    <col min="14" max="14" width="16.83203125" style="321" customWidth="1"/>
    <col min="15" max="16" width="16.83203125" style="353" customWidth="1"/>
    <col min="17" max="17" width="16.83203125" style="286" customWidth="1"/>
    <col min="18" max="18" width="15.5" style="286" customWidth="1"/>
    <col min="19" max="19" width="19.83203125" style="80" customWidth="1"/>
    <col min="20" max="20" width="9.83203125" style="80"/>
    <col min="21" max="21" width="16.33203125" style="80" customWidth="1"/>
    <col min="22" max="16384" width="9.83203125" style="80"/>
  </cols>
  <sheetData>
    <row r="1" spans="1:23" ht="18" customHeight="1" x14ac:dyDescent="0.25">
      <c r="A1" s="69" t="s">
        <v>58</v>
      </c>
      <c r="B1" s="70"/>
      <c r="C1" s="71"/>
      <c r="D1" s="72"/>
      <c r="E1" s="72"/>
      <c r="F1" s="72"/>
      <c r="G1" s="72"/>
      <c r="H1" s="73"/>
      <c r="I1" s="74"/>
      <c r="J1" s="74"/>
      <c r="K1" s="74"/>
      <c r="L1" s="75"/>
      <c r="M1" s="72"/>
      <c r="N1" s="76"/>
      <c r="O1" s="77"/>
      <c r="P1" s="77"/>
      <c r="Q1" s="78"/>
      <c r="R1" s="78"/>
      <c r="S1" s="79"/>
      <c r="T1" s="79"/>
    </row>
    <row r="2" spans="1:23" ht="18" customHeight="1" x14ac:dyDescent="0.25">
      <c r="A2" s="69" t="s">
        <v>15</v>
      </c>
      <c r="B2" s="81">
        <v>43164</v>
      </c>
      <c r="C2" s="71"/>
      <c r="D2" s="72"/>
      <c r="E2" s="72"/>
      <c r="F2" s="82"/>
      <c r="G2" s="83" t="s">
        <v>51</v>
      </c>
      <c r="H2" s="84"/>
      <c r="I2" s="85"/>
      <c r="J2" s="85"/>
      <c r="K2" s="85"/>
      <c r="L2" s="86"/>
      <c r="M2" s="86"/>
      <c r="N2" s="85"/>
      <c r="O2" s="87"/>
      <c r="P2" s="87"/>
      <c r="Q2" s="78"/>
      <c r="R2" s="78"/>
      <c r="S2" s="79"/>
      <c r="T2" s="79"/>
    </row>
    <row r="3" spans="1:23" s="97" customFormat="1" ht="12" x14ac:dyDescent="0.2">
      <c r="A3" s="88"/>
      <c r="B3" s="89"/>
      <c r="C3" s="89"/>
      <c r="D3" s="90"/>
      <c r="E3" s="91" t="s">
        <v>21</v>
      </c>
      <c r="F3" s="92" t="s">
        <v>21</v>
      </c>
      <c r="G3" s="93" t="s">
        <v>21</v>
      </c>
      <c r="H3" s="92" t="s">
        <v>21</v>
      </c>
      <c r="I3" s="92" t="s">
        <v>21</v>
      </c>
      <c r="J3" s="92" t="s">
        <v>21</v>
      </c>
      <c r="K3" s="91" t="s">
        <v>21</v>
      </c>
      <c r="L3" s="92" t="s">
        <v>21</v>
      </c>
      <c r="M3" s="93" t="s">
        <v>21</v>
      </c>
      <c r="N3" s="92" t="s">
        <v>21</v>
      </c>
      <c r="O3" s="92" t="s">
        <v>21</v>
      </c>
      <c r="P3" s="92" t="s">
        <v>21</v>
      </c>
      <c r="Q3" s="94"/>
      <c r="R3" s="95"/>
      <c r="S3" s="96"/>
    </row>
    <row r="4" spans="1:23" s="97" customFormat="1" ht="12" x14ac:dyDescent="0.2">
      <c r="A4" s="98"/>
      <c r="B4" s="99" t="s">
        <v>25</v>
      </c>
      <c r="C4" s="100"/>
      <c r="D4" s="101"/>
      <c r="E4" s="77">
        <v>1</v>
      </c>
      <c r="F4" s="102">
        <v>2</v>
      </c>
      <c r="G4" s="102">
        <v>3</v>
      </c>
      <c r="H4" s="102">
        <v>4</v>
      </c>
      <c r="I4" s="102">
        <v>5</v>
      </c>
      <c r="J4" s="102">
        <v>6</v>
      </c>
      <c r="K4" s="77">
        <v>1</v>
      </c>
      <c r="L4" s="103">
        <v>2</v>
      </c>
      <c r="M4" s="104">
        <v>3</v>
      </c>
      <c r="N4" s="103">
        <v>4</v>
      </c>
      <c r="O4" s="103">
        <v>5</v>
      </c>
      <c r="P4" s="103">
        <v>6</v>
      </c>
      <c r="Q4" s="105" t="s">
        <v>2</v>
      </c>
      <c r="R4" s="96"/>
      <c r="S4" s="106"/>
      <c r="T4" s="107"/>
      <c r="U4" s="107"/>
      <c r="V4" s="107"/>
      <c r="W4" s="107"/>
    </row>
    <row r="5" spans="1:23" s="97" customFormat="1" ht="12" x14ac:dyDescent="0.2">
      <c r="A5" s="98"/>
      <c r="B5" s="99" t="s">
        <v>3</v>
      </c>
      <c r="C5" s="100"/>
      <c r="D5" s="101"/>
      <c r="E5" s="77" t="s">
        <v>4</v>
      </c>
      <c r="F5" s="102" t="s">
        <v>4</v>
      </c>
      <c r="G5" s="102" t="s">
        <v>4</v>
      </c>
      <c r="H5" s="102" t="s">
        <v>4</v>
      </c>
      <c r="I5" s="102" t="s">
        <v>4</v>
      </c>
      <c r="J5" s="102" t="s">
        <v>4</v>
      </c>
      <c r="K5" s="108" t="s">
        <v>5</v>
      </c>
      <c r="L5" s="109" t="s">
        <v>5</v>
      </c>
      <c r="M5" s="110" t="s">
        <v>5</v>
      </c>
      <c r="N5" s="109" t="s">
        <v>5</v>
      </c>
      <c r="O5" s="109" t="s">
        <v>5</v>
      </c>
      <c r="P5" s="109" t="s">
        <v>5</v>
      </c>
      <c r="Q5" s="105" t="s">
        <v>6</v>
      </c>
      <c r="R5" s="96"/>
      <c r="S5" s="106"/>
      <c r="T5" s="107"/>
      <c r="U5" s="107"/>
      <c r="V5" s="107"/>
      <c r="W5" s="107"/>
    </row>
    <row r="6" spans="1:23" ht="18" customHeight="1" x14ac:dyDescent="0.2">
      <c r="A6" s="111"/>
      <c r="B6" s="112" t="s">
        <v>282</v>
      </c>
      <c r="C6" s="113"/>
      <c r="D6" s="114"/>
      <c r="E6" s="115"/>
      <c r="F6" s="115"/>
      <c r="G6" s="116"/>
      <c r="H6" s="116"/>
      <c r="I6" s="116"/>
      <c r="J6" s="116"/>
      <c r="K6" s="117"/>
      <c r="L6" s="117"/>
      <c r="M6" s="117"/>
      <c r="N6" s="117"/>
      <c r="O6" s="117"/>
      <c r="P6" s="117"/>
      <c r="Q6" s="118">
        <f t="shared" ref="Q6:Q12" si="0">SUM(K6:P6)</f>
        <v>0</v>
      </c>
      <c r="R6" s="79"/>
    </row>
    <row r="7" spans="1:23" ht="18" customHeight="1" x14ac:dyDescent="0.2">
      <c r="A7" s="111" t="s">
        <v>454</v>
      </c>
      <c r="B7" s="112" t="s">
        <v>316</v>
      </c>
      <c r="C7" s="119"/>
      <c r="D7" s="120"/>
      <c r="E7" s="121"/>
      <c r="F7" s="121"/>
      <c r="G7" s="121"/>
      <c r="H7" s="121"/>
      <c r="I7" s="121"/>
      <c r="J7" s="121"/>
      <c r="K7" s="117"/>
      <c r="L7" s="117"/>
      <c r="M7" s="117"/>
      <c r="N7" s="117"/>
      <c r="O7" s="117"/>
      <c r="P7" s="117"/>
      <c r="Q7" s="118">
        <f t="shared" si="0"/>
        <v>0</v>
      </c>
      <c r="R7" s="79" t="s">
        <v>135</v>
      </c>
      <c r="S7" s="122">
        <f>SUM(Q17+Q18+Q19+Q20+Q31)</f>
        <v>527.84999999999991</v>
      </c>
    </row>
    <row r="8" spans="1:23" ht="18" customHeight="1" x14ac:dyDescent="0.2">
      <c r="A8" s="111" t="s">
        <v>455</v>
      </c>
      <c r="B8" s="112" t="s">
        <v>239</v>
      </c>
      <c r="C8" s="123"/>
      <c r="D8" s="120"/>
      <c r="E8" s="121"/>
      <c r="F8" s="121"/>
      <c r="G8" s="121"/>
      <c r="H8" s="121"/>
      <c r="I8" s="121"/>
      <c r="J8" s="121"/>
      <c r="K8" s="117"/>
      <c r="L8" s="117"/>
      <c r="M8" s="117"/>
      <c r="N8" s="117"/>
      <c r="O8" s="117"/>
      <c r="P8" s="117"/>
      <c r="Q8" s="118">
        <f t="shared" si="0"/>
        <v>0</v>
      </c>
      <c r="R8" s="79"/>
      <c r="S8" s="124"/>
    </row>
    <row r="9" spans="1:23" ht="18" hidden="1" customHeight="1" x14ac:dyDescent="0.2">
      <c r="A9" s="111">
        <v>7100</v>
      </c>
      <c r="B9" s="112" t="s">
        <v>235</v>
      </c>
      <c r="C9" s="123"/>
      <c r="D9" s="120"/>
      <c r="E9" s="125"/>
      <c r="F9" s="126"/>
      <c r="G9" s="127"/>
      <c r="H9" s="128"/>
      <c r="I9" s="129"/>
      <c r="J9" s="130"/>
      <c r="K9" s="131">
        <v>0</v>
      </c>
      <c r="L9" s="132">
        <v>0</v>
      </c>
      <c r="M9" s="133">
        <v>0</v>
      </c>
      <c r="N9" s="134">
        <v>0</v>
      </c>
      <c r="O9" s="135">
        <v>0</v>
      </c>
      <c r="P9" s="136"/>
      <c r="Q9" s="137">
        <f t="shared" si="0"/>
        <v>0</v>
      </c>
      <c r="R9" s="79"/>
      <c r="S9" s="124"/>
    </row>
    <row r="10" spans="1:23" ht="18" hidden="1" customHeight="1" x14ac:dyDescent="0.2">
      <c r="A10" s="111">
        <v>7100</v>
      </c>
      <c r="B10" s="112" t="s">
        <v>236</v>
      </c>
      <c r="C10" s="123"/>
      <c r="D10" s="120"/>
      <c r="E10" s="125"/>
      <c r="F10" s="126"/>
      <c r="G10" s="127"/>
      <c r="H10" s="128"/>
      <c r="I10" s="129"/>
      <c r="J10" s="130"/>
      <c r="K10" s="131">
        <v>0</v>
      </c>
      <c r="L10" s="132">
        <v>0</v>
      </c>
      <c r="M10" s="133">
        <v>0</v>
      </c>
      <c r="N10" s="134">
        <v>0</v>
      </c>
      <c r="O10" s="135">
        <v>0</v>
      </c>
      <c r="P10" s="136"/>
      <c r="Q10" s="137">
        <f t="shared" si="0"/>
        <v>0</v>
      </c>
      <c r="R10" s="79"/>
      <c r="S10" s="124"/>
    </row>
    <row r="11" spans="1:23" ht="18" hidden="1" customHeight="1" x14ac:dyDescent="0.2">
      <c r="A11" s="111">
        <v>7200</v>
      </c>
      <c r="B11" s="112" t="s">
        <v>237</v>
      </c>
      <c r="C11" s="123"/>
      <c r="D11" s="120"/>
      <c r="E11" s="125"/>
      <c r="F11" s="126"/>
      <c r="G11" s="127"/>
      <c r="H11" s="128"/>
      <c r="I11" s="129"/>
      <c r="J11" s="130"/>
      <c r="K11" s="131">
        <v>0</v>
      </c>
      <c r="L11" s="132">
        <v>0</v>
      </c>
      <c r="M11" s="133">
        <v>0</v>
      </c>
      <c r="N11" s="134">
        <v>0</v>
      </c>
      <c r="O11" s="135">
        <v>0</v>
      </c>
      <c r="P11" s="136"/>
      <c r="Q11" s="137">
        <f t="shared" si="0"/>
        <v>0</v>
      </c>
      <c r="R11" s="79"/>
      <c r="S11" s="124"/>
    </row>
    <row r="12" spans="1:23" ht="18" hidden="1" customHeight="1" x14ac:dyDescent="0.2">
      <c r="A12" s="111">
        <v>7300</v>
      </c>
      <c r="B12" s="112" t="s">
        <v>238</v>
      </c>
      <c r="C12" s="123"/>
      <c r="D12" s="120"/>
      <c r="E12" s="125"/>
      <c r="F12" s="126"/>
      <c r="G12" s="127"/>
      <c r="H12" s="128"/>
      <c r="I12" s="129"/>
      <c r="J12" s="130"/>
      <c r="K12" s="131">
        <v>0</v>
      </c>
      <c r="L12" s="132">
        <v>0</v>
      </c>
      <c r="M12" s="133">
        <v>0</v>
      </c>
      <c r="N12" s="134">
        <v>0</v>
      </c>
      <c r="O12" s="135">
        <v>0</v>
      </c>
      <c r="P12" s="136"/>
      <c r="Q12" s="137">
        <f t="shared" si="0"/>
        <v>0</v>
      </c>
      <c r="R12" s="79"/>
      <c r="S12" s="124"/>
    </row>
    <row r="13" spans="1:23" ht="18" customHeight="1" x14ac:dyDescent="0.25">
      <c r="A13" s="138"/>
      <c r="B13" s="139" t="s">
        <v>23</v>
      </c>
      <c r="C13" s="123"/>
      <c r="D13" s="140"/>
      <c r="E13" s="141"/>
      <c r="F13" s="142"/>
      <c r="G13" s="143"/>
      <c r="H13" s="143"/>
      <c r="I13" s="143"/>
      <c r="J13" s="143"/>
      <c r="K13" s="144"/>
      <c r="L13" s="144"/>
      <c r="M13" s="145"/>
      <c r="N13" s="144"/>
      <c r="O13" s="144"/>
      <c r="P13" s="144"/>
      <c r="Q13" s="146"/>
      <c r="R13" s="79"/>
      <c r="S13" s="124"/>
    </row>
    <row r="14" spans="1:23" ht="18" hidden="1" customHeight="1" x14ac:dyDescent="0.2">
      <c r="A14" s="111">
        <v>1001</v>
      </c>
      <c r="B14" s="147" t="s">
        <v>32</v>
      </c>
      <c r="C14" s="123"/>
      <c r="D14" s="120">
        <v>0</v>
      </c>
      <c r="E14" s="148"/>
      <c r="F14" s="149"/>
      <c r="G14" s="116"/>
      <c r="H14" s="116"/>
      <c r="I14" s="116"/>
      <c r="J14" s="116"/>
      <c r="K14" s="150">
        <f>E14*D14</f>
        <v>0</v>
      </c>
      <c r="L14" s="150">
        <f t="shared" ref="L14:L25" si="1">F14*D14</f>
        <v>0</v>
      </c>
      <c r="M14" s="151">
        <f t="shared" ref="M14:M26" si="2">G14*D14</f>
        <v>0</v>
      </c>
      <c r="N14" s="150">
        <f>H14*D14</f>
        <v>0</v>
      </c>
      <c r="O14" s="150">
        <f>I14*D14</f>
        <v>0</v>
      </c>
      <c r="P14" s="150">
        <f t="shared" ref="P14:P40" si="3">J14*D14</f>
        <v>0</v>
      </c>
      <c r="Q14" s="118">
        <f>SUM(K14:P14)</f>
        <v>0</v>
      </c>
      <c r="R14" s="79"/>
    </row>
    <row r="15" spans="1:23" ht="18" hidden="1" customHeight="1" x14ac:dyDescent="0.2">
      <c r="A15" s="111">
        <v>1002</v>
      </c>
      <c r="B15" s="112" t="s">
        <v>142</v>
      </c>
      <c r="C15" s="152"/>
      <c r="D15" s="120">
        <v>0</v>
      </c>
      <c r="E15" s="148"/>
      <c r="F15" s="149"/>
      <c r="G15" s="116"/>
      <c r="H15" s="116"/>
      <c r="I15" s="116"/>
      <c r="J15" s="116"/>
      <c r="K15" s="150">
        <f t="shared" ref="K15:K40" si="4">E15*D15</f>
        <v>0</v>
      </c>
      <c r="L15" s="150">
        <f t="shared" si="1"/>
        <v>0</v>
      </c>
      <c r="M15" s="151">
        <f t="shared" si="2"/>
        <v>0</v>
      </c>
      <c r="N15" s="150">
        <f t="shared" ref="N15:N40" si="5">H15*D15</f>
        <v>0</v>
      </c>
      <c r="O15" s="150">
        <f t="shared" ref="O15:O40" si="6">I15*D15</f>
        <v>0</v>
      </c>
      <c r="P15" s="150">
        <f t="shared" si="3"/>
        <v>0</v>
      </c>
      <c r="Q15" s="118">
        <f>SUM(K15:P15)</f>
        <v>0</v>
      </c>
      <c r="R15" s="153"/>
      <c r="S15" s="154" t="s">
        <v>69</v>
      </c>
    </row>
    <row r="16" spans="1:23" ht="18" hidden="1" customHeight="1" x14ac:dyDescent="0.2">
      <c r="A16" s="155">
        <v>1003</v>
      </c>
      <c r="B16" s="112" t="s">
        <v>141</v>
      </c>
      <c r="C16" s="152"/>
      <c r="D16" s="120">
        <v>0</v>
      </c>
      <c r="E16" s="148"/>
      <c r="F16" s="149"/>
      <c r="G16" s="116"/>
      <c r="H16" s="116"/>
      <c r="I16" s="116"/>
      <c r="J16" s="116"/>
      <c r="K16" s="150">
        <f t="shared" si="4"/>
        <v>0</v>
      </c>
      <c r="L16" s="150">
        <f t="shared" si="1"/>
        <v>0</v>
      </c>
      <c r="M16" s="151">
        <f t="shared" si="2"/>
        <v>0</v>
      </c>
      <c r="N16" s="150">
        <f t="shared" si="5"/>
        <v>0</v>
      </c>
      <c r="O16" s="150">
        <f t="shared" si="6"/>
        <v>0</v>
      </c>
      <c r="P16" s="150">
        <f t="shared" si="3"/>
        <v>0</v>
      </c>
      <c r="Q16" s="118">
        <f>SUM(K16:P16)</f>
        <v>0</v>
      </c>
      <c r="R16" s="153"/>
      <c r="S16" s="154"/>
    </row>
    <row r="17" spans="1:19" ht="18" customHeight="1" x14ac:dyDescent="0.2">
      <c r="A17" s="156" t="s">
        <v>410</v>
      </c>
      <c r="B17" s="157" t="s">
        <v>33</v>
      </c>
      <c r="C17" s="152"/>
      <c r="D17" s="120">
        <v>8</v>
      </c>
      <c r="E17" s="121">
        <v>47</v>
      </c>
      <c r="F17" s="149"/>
      <c r="G17" s="116"/>
      <c r="H17" s="116"/>
      <c r="I17" s="116"/>
      <c r="J17" s="116"/>
      <c r="K17" s="150">
        <f>E17*D17</f>
        <v>376</v>
      </c>
      <c r="L17" s="150">
        <f t="shared" si="1"/>
        <v>0</v>
      </c>
      <c r="M17" s="151">
        <f>G17*D17</f>
        <v>0</v>
      </c>
      <c r="N17" s="150">
        <f t="shared" si="5"/>
        <v>0</v>
      </c>
      <c r="O17" s="150">
        <f t="shared" si="6"/>
        <v>0</v>
      </c>
      <c r="P17" s="150">
        <f t="shared" si="3"/>
        <v>0</v>
      </c>
      <c r="Q17" s="118">
        <f>SUM(K17:P17)*85%</f>
        <v>319.59999999999997</v>
      </c>
      <c r="R17" s="158" t="s">
        <v>70</v>
      </c>
      <c r="S17" s="159">
        <f>SUM(K17:P17)</f>
        <v>376</v>
      </c>
    </row>
    <row r="18" spans="1:19" ht="18" customHeight="1" x14ac:dyDescent="0.2">
      <c r="A18" s="160" t="s">
        <v>411</v>
      </c>
      <c r="B18" s="68" t="s">
        <v>34</v>
      </c>
      <c r="C18" s="161"/>
      <c r="D18" s="162">
        <v>5</v>
      </c>
      <c r="E18" s="121">
        <v>9</v>
      </c>
      <c r="F18" s="149"/>
      <c r="G18" s="116"/>
      <c r="H18" s="116"/>
      <c r="I18" s="116"/>
      <c r="J18" s="116"/>
      <c r="K18" s="150">
        <f>E18*D18</f>
        <v>45</v>
      </c>
      <c r="L18" s="150">
        <f t="shared" si="1"/>
        <v>0</v>
      </c>
      <c r="M18" s="151">
        <f>G18*D18</f>
        <v>0</v>
      </c>
      <c r="N18" s="150">
        <f t="shared" si="5"/>
        <v>0</v>
      </c>
      <c r="O18" s="150">
        <f t="shared" si="6"/>
        <v>0</v>
      </c>
      <c r="P18" s="150">
        <f t="shared" si="3"/>
        <v>0</v>
      </c>
      <c r="Q18" s="118">
        <f>SUM(K18:P18)*85%</f>
        <v>38.25</v>
      </c>
      <c r="R18" s="158" t="s">
        <v>71</v>
      </c>
      <c r="S18" s="159">
        <f t="shared" ref="S18:S26" si="7">SUM(K18:P18)</f>
        <v>45</v>
      </c>
    </row>
    <row r="19" spans="1:19" ht="18" customHeight="1" x14ac:dyDescent="0.2">
      <c r="A19" s="160" t="s">
        <v>412</v>
      </c>
      <c r="B19" s="68" t="s">
        <v>35</v>
      </c>
      <c r="C19" s="161"/>
      <c r="D19" s="1026" t="s">
        <v>283</v>
      </c>
      <c r="E19" s="121"/>
      <c r="F19" s="149"/>
      <c r="G19" s="116"/>
      <c r="H19" s="116"/>
      <c r="I19" s="116"/>
      <c r="J19" s="116"/>
      <c r="K19" s="150"/>
      <c r="L19" s="150"/>
      <c r="M19" s="151"/>
      <c r="N19" s="150"/>
      <c r="O19" s="150"/>
      <c r="P19" s="150"/>
      <c r="Q19" s="118">
        <f>SUM(K19:P19)*85%</f>
        <v>0</v>
      </c>
      <c r="R19" s="158" t="s">
        <v>72</v>
      </c>
      <c r="S19" s="159">
        <f t="shared" si="7"/>
        <v>0</v>
      </c>
    </row>
    <row r="20" spans="1:19" ht="18" customHeight="1" x14ac:dyDescent="0.2">
      <c r="A20" s="160" t="s">
        <v>413</v>
      </c>
      <c r="B20" s="68" t="s">
        <v>36</v>
      </c>
      <c r="C20" s="161"/>
      <c r="D20" s="1026" t="s">
        <v>283</v>
      </c>
      <c r="E20" s="121"/>
      <c r="F20" s="149"/>
      <c r="G20" s="116"/>
      <c r="H20" s="116"/>
      <c r="I20" s="116"/>
      <c r="J20" s="116"/>
      <c r="K20" s="150"/>
      <c r="L20" s="150"/>
      <c r="M20" s="151"/>
      <c r="N20" s="150"/>
      <c r="O20" s="150"/>
      <c r="P20" s="150"/>
      <c r="Q20" s="118">
        <f>SUM(K20:P20)*85%</f>
        <v>0</v>
      </c>
      <c r="R20" s="163" t="s">
        <v>73</v>
      </c>
      <c r="S20" s="159">
        <f t="shared" si="7"/>
        <v>0</v>
      </c>
    </row>
    <row r="21" spans="1:19" ht="18" customHeight="1" x14ac:dyDescent="0.2">
      <c r="A21" s="160" t="s">
        <v>483</v>
      </c>
      <c r="B21" s="1063" t="s">
        <v>484</v>
      </c>
      <c r="C21" s="161"/>
      <c r="D21" s="162">
        <v>60</v>
      </c>
      <c r="E21" s="121"/>
      <c r="F21" s="149"/>
      <c r="G21" s="116"/>
      <c r="H21" s="116"/>
      <c r="I21" s="116"/>
      <c r="J21" s="116"/>
      <c r="K21" s="150">
        <f t="shared" si="4"/>
        <v>0</v>
      </c>
      <c r="L21" s="150">
        <f t="shared" si="1"/>
        <v>0</v>
      </c>
      <c r="M21" s="151">
        <f t="shared" si="2"/>
        <v>0</v>
      </c>
      <c r="N21" s="150">
        <f t="shared" si="5"/>
        <v>0</v>
      </c>
      <c r="O21" s="150">
        <f t="shared" si="6"/>
        <v>0</v>
      </c>
      <c r="P21" s="150">
        <f t="shared" si="3"/>
        <v>0</v>
      </c>
      <c r="Q21" s="118">
        <f>SUM(K21:P21)*85%</f>
        <v>0</v>
      </c>
      <c r="R21" s="163"/>
      <c r="S21" s="159">
        <f t="shared" si="7"/>
        <v>0</v>
      </c>
    </row>
    <row r="22" spans="1:19" ht="18" hidden="1" customHeight="1" x14ac:dyDescent="0.2">
      <c r="A22" s="160">
        <v>1009</v>
      </c>
      <c r="B22" s="68" t="s">
        <v>227</v>
      </c>
      <c r="C22" s="161"/>
      <c r="D22" s="162"/>
      <c r="E22" s="121"/>
      <c r="F22" s="149"/>
      <c r="G22" s="116"/>
      <c r="H22" s="116"/>
      <c r="I22" s="116"/>
      <c r="J22" s="116"/>
      <c r="K22" s="150">
        <f t="shared" si="4"/>
        <v>0</v>
      </c>
      <c r="L22" s="150">
        <f t="shared" si="1"/>
        <v>0</v>
      </c>
      <c r="M22" s="151">
        <f t="shared" si="2"/>
        <v>0</v>
      </c>
      <c r="N22" s="150">
        <f t="shared" si="5"/>
        <v>0</v>
      </c>
      <c r="O22" s="150">
        <f t="shared" si="6"/>
        <v>0</v>
      </c>
      <c r="P22" s="150">
        <f t="shared" si="3"/>
        <v>0</v>
      </c>
      <c r="Q22" s="118">
        <f>SUM(K22:P22)*75%</f>
        <v>0</v>
      </c>
      <c r="R22" s="163"/>
      <c r="S22" s="159">
        <f t="shared" si="7"/>
        <v>0</v>
      </c>
    </row>
    <row r="23" spans="1:19" ht="18" customHeight="1" x14ac:dyDescent="0.2">
      <c r="A23" s="160" t="s">
        <v>414</v>
      </c>
      <c r="B23" s="68" t="s">
        <v>447</v>
      </c>
      <c r="C23" s="161"/>
      <c r="D23" s="162">
        <v>20</v>
      </c>
      <c r="E23" s="121"/>
      <c r="F23" s="149"/>
      <c r="G23" s="116"/>
      <c r="H23" s="116"/>
      <c r="I23" s="116"/>
      <c r="J23" s="116"/>
      <c r="K23" s="150">
        <f t="shared" si="4"/>
        <v>0</v>
      </c>
      <c r="L23" s="150">
        <f t="shared" si="1"/>
        <v>0</v>
      </c>
      <c r="M23" s="151">
        <f t="shared" si="2"/>
        <v>0</v>
      </c>
      <c r="N23" s="150">
        <f t="shared" si="5"/>
        <v>0</v>
      </c>
      <c r="O23" s="150">
        <f t="shared" si="6"/>
        <v>0</v>
      </c>
      <c r="P23" s="150">
        <f t="shared" si="3"/>
        <v>0</v>
      </c>
      <c r="Q23" s="118">
        <f>SUM(K23:P23)*85%</f>
        <v>0</v>
      </c>
      <c r="R23" s="163"/>
      <c r="S23" s="159">
        <f t="shared" si="7"/>
        <v>0</v>
      </c>
    </row>
    <row r="24" spans="1:19" ht="18" customHeight="1" x14ac:dyDescent="0.2">
      <c r="A24" s="160" t="s">
        <v>415</v>
      </c>
      <c r="B24" s="68" t="s">
        <v>147</v>
      </c>
      <c r="C24" s="161"/>
      <c r="D24" s="162">
        <v>10</v>
      </c>
      <c r="E24" s="121"/>
      <c r="F24" s="149"/>
      <c r="G24" s="116"/>
      <c r="H24" s="116"/>
      <c r="I24" s="116"/>
      <c r="J24" s="116"/>
      <c r="K24" s="150">
        <f t="shared" si="4"/>
        <v>0</v>
      </c>
      <c r="L24" s="150">
        <f t="shared" si="1"/>
        <v>0</v>
      </c>
      <c r="M24" s="151">
        <f t="shared" si="2"/>
        <v>0</v>
      </c>
      <c r="N24" s="150">
        <f t="shared" si="5"/>
        <v>0</v>
      </c>
      <c r="O24" s="150">
        <f t="shared" si="6"/>
        <v>0</v>
      </c>
      <c r="P24" s="150">
        <f t="shared" si="3"/>
        <v>0</v>
      </c>
      <c r="Q24" s="118">
        <f>SUM(K24:P24)*85%</f>
        <v>0</v>
      </c>
      <c r="R24" s="163"/>
      <c r="S24" s="159">
        <f t="shared" si="7"/>
        <v>0</v>
      </c>
    </row>
    <row r="25" spans="1:19" ht="18" customHeight="1" x14ac:dyDescent="0.2">
      <c r="A25" s="160" t="s">
        <v>415</v>
      </c>
      <c r="B25" s="68" t="s">
        <v>148</v>
      </c>
      <c r="C25" s="161"/>
      <c r="D25" s="162">
        <v>5</v>
      </c>
      <c r="E25" s="121"/>
      <c r="F25" s="149"/>
      <c r="G25" s="116"/>
      <c r="H25" s="116"/>
      <c r="I25" s="116"/>
      <c r="J25" s="116"/>
      <c r="K25" s="150">
        <f t="shared" si="4"/>
        <v>0</v>
      </c>
      <c r="L25" s="150">
        <f t="shared" si="1"/>
        <v>0</v>
      </c>
      <c r="M25" s="151">
        <f t="shared" si="2"/>
        <v>0</v>
      </c>
      <c r="N25" s="150">
        <f t="shared" si="5"/>
        <v>0</v>
      </c>
      <c r="O25" s="150">
        <f t="shared" si="6"/>
        <v>0</v>
      </c>
      <c r="P25" s="150">
        <f t="shared" si="3"/>
        <v>0</v>
      </c>
      <c r="Q25" s="118">
        <f>SUM(K25:P25)*85%</f>
        <v>0</v>
      </c>
      <c r="R25" s="163"/>
      <c r="S25" s="159">
        <f t="shared" si="7"/>
        <v>0</v>
      </c>
    </row>
    <row r="26" spans="1:19" ht="18" customHeight="1" x14ac:dyDescent="0.2">
      <c r="A26" s="156" t="s">
        <v>416</v>
      </c>
      <c r="B26" s="68" t="s">
        <v>228</v>
      </c>
      <c r="C26" s="152"/>
      <c r="D26" s="120">
        <v>50</v>
      </c>
      <c r="E26" s="121"/>
      <c r="F26" s="149"/>
      <c r="G26" s="116"/>
      <c r="H26" s="116"/>
      <c r="I26" s="116"/>
      <c r="J26" s="116"/>
      <c r="K26" s="176">
        <v>0</v>
      </c>
      <c r="L26" s="176">
        <v>0</v>
      </c>
      <c r="M26" s="151">
        <f t="shared" si="2"/>
        <v>0</v>
      </c>
      <c r="N26" s="176">
        <v>0</v>
      </c>
      <c r="O26" s="176">
        <v>0</v>
      </c>
      <c r="P26" s="176">
        <v>0</v>
      </c>
      <c r="Q26" s="118">
        <f>SUM(K26:P26)*85%</f>
        <v>0</v>
      </c>
      <c r="R26" s="80"/>
      <c r="S26" s="159">
        <f t="shared" si="7"/>
        <v>0</v>
      </c>
    </row>
    <row r="27" spans="1:19" ht="18" hidden="1" customHeight="1" x14ac:dyDescent="0.2">
      <c r="A27" s="156">
        <v>1013</v>
      </c>
      <c r="B27" s="68" t="s">
        <v>229</v>
      </c>
      <c r="C27" s="152"/>
      <c r="D27" s="120"/>
      <c r="E27" s="121"/>
      <c r="F27" s="149"/>
      <c r="G27" s="116"/>
      <c r="H27" s="116"/>
      <c r="I27" s="116"/>
      <c r="J27" s="116"/>
      <c r="K27" s="150">
        <f t="shared" si="4"/>
        <v>0</v>
      </c>
      <c r="L27" s="150">
        <f t="shared" ref="L27:L40" si="8">F27*D27</f>
        <v>0</v>
      </c>
      <c r="M27" s="151">
        <f t="shared" ref="M27:M40" si="9">G27*D27</f>
        <v>0</v>
      </c>
      <c r="N27" s="150">
        <f t="shared" si="5"/>
        <v>0</v>
      </c>
      <c r="O27" s="150">
        <f t="shared" si="6"/>
        <v>0</v>
      </c>
      <c r="P27" s="150">
        <f t="shared" si="3"/>
        <v>0</v>
      </c>
      <c r="Q27" s="118">
        <f>SUM(K27:P27)*75%</f>
        <v>0</v>
      </c>
      <c r="R27" s="80"/>
      <c r="S27" s="165"/>
    </row>
    <row r="28" spans="1:19" ht="18" hidden="1" customHeight="1" x14ac:dyDescent="0.2">
      <c r="A28" s="156">
        <v>1014</v>
      </c>
      <c r="B28" s="68" t="s">
        <v>230</v>
      </c>
      <c r="C28" s="152"/>
      <c r="D28" s="120"/>
      <c r="E28" s="121"/>
      <c r="F28" s="149"/>
      <c r="G28" s="116"/>
      <c r="H28" s="116"/>
      <c r="I28" s="116"/>
      <c r="J28" s="116"/>
      <c r="K28" s="150">
        <f t="shared" si="4"/>
        <v>0</v>
      </c>
      <c r="L28" s="150">
        <f t="shared" si="8"/>
        <v>0</v>
      </c>
      <c r="M28" s="151">
        <f t="shared" si="9"/>
        <v>0</v>
      </c>
      <c r="N28" s="150">
        <f t="shared" si="5"/>
        <v>0</v>
      </c>
      <c r="O28" s="150">
        <f t="shared" si="6"/>
        <v>0</v>
      </c>
      <c r="P28" s="150">
        <f t="shared" si="3"/>
        <v>0</v>
      </c>
      <c r="Q28" s="118">
        <f>SUM(K28:P28)*75%</f>
        <v>0</v>
      </c>
      <c r="R28" s="80"/>
      <c r="S28" s="165"/>
    </row>
    <row r="29" spans="1:19" ht="18" customHeight="1" x14ac:dyDescent="0.2">
      <c r="A29" s="156" t="s">
        <v>485</v>
      </c>
      <c r="B29" s="1070" t="s">
        <v>486</v>
      </c>
      <c r="C29" s="152"/>
      <c r="D29" s="1065">
        <v>4</v>
      </c>
      <c r="E29" s="121"/>
      <c r="F29" s="149"/>
      <c r="G29" s="116"/>
      <c r="H29" s="116"/>
      <c r="I29" s="116"/>
      <c r="J29" s="116"/>
      <c r="K29" s="150">
        <f t="shared" si="4"/>
        <v>0</v>
      </c>
      <c r="L29" s="150">
        <f t="shared" si="8"/>
        <v>0</v>
      </c>
      <c r="M29" s="151">
        <f t="shared" si="9"/>
        <v>0</v>
      </c>
      <c r="N29" s="150">
        <f t="shared" si="5"/>
        <v>0</v>
      </c>
      <c r="O29" s="150">
        <f t="shared" si="6"/>
        <v>0</v>
      </c>
      <c r="P29" s="150">
        <f t="shared" si="3"/>
        <v>0</v>
      </c>
      <c r="Q29" s="118">
        <f>SUM(K29:P29)</f>
        <v>0</v>
      </c>
      <c r="R29" s="80"/>
      <c r="S29" s="165"/>
    </row>
    <row r="30" spans="1:19" ht="18" customHeight="1" x14ac:dyDescent="0.2">
      <c r="A30" s="156" t="s">
        <v>487</v>
      </c>
      <c r="B30" s="1070" t="s">
        <v>486</v>
      </c>
      <c r="C30" s="152"/>
      <c r="D30" s="1065">
        <v>2.5</v>
      </c>
      <c r="E30" s="121"/>
      <c r="F30" s="149"/>
      <c r="G30" s="116"/>
      <c r="H30" s="116"/>
      <c r="I30" s="116"/>
      <c r="J30" s="116"/>
      <c r="K30" s="150">
        <f t="shared" si="4"/>
        <v>0</v>
      </c>
      <c r="L30" s="150">
        <f t="shared" si="8"/>
        <v>0</v>
      </c>
      <c r="M30" s="151">
        <f t="shared" si="9"/>
        <v>0</v>
      </c>
      <c r="N30" s="150">
        <f t="shared" si="5"/>
        <v>0</v>
      </c>
      <c r="O30" s="150">
        <f t="shared" si="6"/>
        <v>0</v>
      </c>
      <c r="P30" s="150">
        <f t="shared" si="3"/>
        <v>0</v>
      </c>
      <c r="Q30" s="118">
        <f>SUM(K30:P30)</f>
        <v>0</v>
      </c>
      <c r="R30" s="80"/>
      <c r="S30" s="165"/>
    </row>
    <row r="31" spans="1:19" ht="18" customHeight="1" x14ac:dyDescent="0.2">
      <c r="A31" s="156" t="s">
        <v>417</v>
      </c>
      <c r="B31" s="68" t="s">
        <v>471</v>
      </c>
      <c r="C31" s="152"/>
      <c r="D31" s="120">
        <v>5</v>
      </c>
      <c r="E31" s="121">
        <v>40</v>
      </c>
      <c r="F31" s="149"/>
      <c r="G31" s="116"/>
      <c r="H31" s="116"/>
      <c r="I31" s="116"/>
      <c r="J31" s="116"/>
      <c r="K31" s="176">
        <f>E31*D31</f>
        <v>200</v>
      </c>
      <c r="L31" s="176">
        <f t="shared" si="8"/>
        <v>0</v>
      </c>
      <c r="M31" s="151">
        <f>G31*D31</f>
        <v>0</v>
      </c>
      <c r="N31" s="176">
        <f t="shared" si="5"/>
        <v>0</v>
      </c>
      <c r="O31" s="176">
        <f t="shared" si="6"/>
        <v>0</v>
      </c>
      <c r="P31" s="176">
        <f t="shared" si="3"/>
        <v>0</v>
      </c>
      <c r="Q31" s="118">
        <f>(SUM(K31:P31)+Q171)*85%</f>
        <v>170</v>
      </c>
      <c r="R31" s="158" t="s">
        <v>80</v>
      </c>
      <c r="S31" s="165">
        <f>SUM(K31:P31)</f>
        <v>200</v>
      </c>
    </row>
    <row r="32" spans="1:19" ht="18" hidden="1" customHeight="1" x14ac:dyDescent="0.2">
      <c r="A32" s="156">
        <v>1018</v>
      </c>
      <c r="B32" s="68" t="s">
        <v>231</v>
      </c>
      <c r="C32" s="152"/>
      <c r="D32" s="120"/>
      <c r="E32" s="121"/>
      <c r="F32" s="149"/>
      <c r="G32" s="116"/>
      <c r="H32" s="116"/>
      <c r="I32" s="116"/>
      <c r="J32" s="116"/>
      <c r="K32" s="150">
        <f t="shared" si="4"/>
        <v>0</v>
      </c>
      <c r="L32" s="150">
        <f t="shared" si="8"/>
        <v>0</v>
      </c>
      <c r="M32" s="151">
        <f t="shared" si="9"/>
        <v>0</v>
      </c>
      <c r="N32" s="150">
        <f t="shared" si="5"/>
        <v>0</v>
      </c>
      <c r="O32" s="150">
        <f t="shared" si="6"/>
        <v>0</v>
      </c>
      <c r="P32" s="150">
        <f t="shared" si="3"/>
        <v>0</v>
      </c>
      <c r="Q32" s="118">
        <f>SUM(K32:P32)*70%</f>
        <v>0</v>
      </c>
      <c r="R32" s="158"/>
      <c r="S32" s="165"/>
    </row>
    <row r="33" spans="1:19" ht="18" customHeight="1" x14ac:dyDescent="0.2">
      <c r="A33" s="156" t="s">
        <v>417</v>
      </c>
      <c r="B33" s="68" t="s">
        <v>408</v>
      </c>
      <c r="C33" s="152"/>
      <c r="D33" s="120">
        <v>4</v>
      </c>
      <c r="E33" s="121"/>
      <c r="F33" s="149"/>
      <c r="G33" s="116"/>
      <c r="H33" s="116"/>
      <c r="I33" s="116"/>
      <c r="J33" s="116"/>
      <c r="K33" s="117">
        <f>E33*D33</f>
        <v>0</v>
      </c>
      <c r="L33" s="117">
        <f>F33*D33</f>
        <v>0</v>
      </c>
      <c r="M33" s="164">
        <f>G33*D33</f>
        <v>0</v>
      </c>
      <c r="N33" s="117">
        <f>H33*D33</f>
        <v>0</v>
      </c>
      <c r="O33" s="117">
        <f>I33*D33</f>
        <v>0</v>
      </c>
      <c r="P33" s="117">
        <f>J33*D33</f>
        <v>0</v>
      </c>
      <c r="Q33" s="118">
        <f>(SUM(K33:P33))</f>
        <v>0</v>
      </c>
      <c r="R33" s="158"/>
      <c r="S33" s="165"/>
    </row>
    <row r="34" spans="1:19" ht="18" customHeight="1" x14ac:dyDescent="0.2">
      <c r="A34" s="156" t="s">
        <v>418</v>
      </c>
      <c r="B34" s="68" t="s">
        <v>38</v>
      </c>
      <c r="C34" s="152"/>
      <c r="D34" s="1028" t="s">
        <v>283</v>
      </c>
      <c r="E34" s="121"/>
      <c r="F34" s="149"/>
      <c r="G34" s="116"/>
      <c r="H34" s="116"/>
      <c r="I34" s="116"/>
      <c r="J34" s="116"/>
      <c r="K34" s="117"/>
      <c r="L34" s="117"/>
      <c r="M34" s="164"/>
      <c r="N34" s="117"/>
      <c r="O34" s="117"/>
      <c r="P34" s="117"/>
      <c r="Q34" s="118">
        <f t="shared" ref="Q34:Q40" si="10">SUM(K34:P34)</f>
        <v>0</v>
      </c>
      <c r="R34" s="79"/>
      <c r="S34" s="165"/>
    </row>
    <row r="35" spans="1:19" ht="18" hidden="1" customHeight="1" x14ac:dyDescent="0.2">
      <c r="A35" s="156">
        <v>1020</v>
      </c>
      <c r="B35" s="68" t="s">
        <v>37</v>
      </c>
      <c r="C35" s="152"/>
      <c r="D35" s="120"/>
      <c r="E35" s="121"/>
      <c r="F35" s="149"/>
      <c r="G35" s="116"/>
      <c r="H35" s="116"/>
      <c r="I35" s="116"/>
      <c r="J35" s="116"/>
      <c r="K35" s="150">
        <f t="shared" si="4"/>
        <v>0</v>
      </c>
      <c r="L35" s="150">
        <f t="shared" si="8"/>
        <v>0</v>
      </c>
      <c r="M35" s="151">
        <f t="shared" si="9"/>
        <v>0</v>
      </c>
      <c r="N35" s="150">
        <f t="shared" si="5"/>
        <v>0</v>
      </c>
      <c r="O35" s="150">
        <f t="shared" si="6"/>
        <v>0</v>
      </c>
      <c r="P35" s="150">
        <f t="shared" si="3"/>
        <v>0</v>
      </c>
      <c r="Q35" s="118">
        <f t="shared" si="10"/>
        <v>0</v>
      </c>
      <c r="R35" s="79"/>
      <c r="S35" s="165"/>
    </row>
    <row r="36" spans="1:19" ht="18" hidden="1" customHeight="1" x14ac:dyDescent="0.2">
      <c r="A36" s="156">
        <v>1021</v>
      </c>
      <c r="B36" s="68" t="s">
        <v>157</v>
      </c>
      <c r="C36" s="152"/>
      <c r="D36" s="120">
        <v>65</v>
      </c>
      <c r="E36" s="121"/>
      <c r="F36" s="149"/>
      <c r="G36" s="116"/>
      <c r="H36" s="116"/>
      <c r="I36" s="116"/>
      <c r="J36" s="116"/>
      <c r="K36" s="150">
        <f t="shared" si="4"/>
        <v>0</v>
      </c>
      <c r="L36" s="150">
        <f t="shared" si="8"/>
        <v>0</v>
      </c>
      <c r="M36" s="151">
        <f t="shared" si="9"/>
        <v>0</v>
      </c>
      <c r="N36" s="150">
        <f t="shared" si="5"/>
        <v>0</v>
      </c>
      <c r="O36" s="150">
        <f t="shared" si="6"/>
        <v>0</v>
      </c>
      <c r="P36" s="150">
        <f t="shared" si="3"/>
        <v>0</v>
      </c>
      <c r="Q36" s="118">
        <f t="shared" si="10"/>
        <v>0</v>
      </c>
      <c r="R36" s="79"/>
      <c r="S36" s="165"/>
    </row>
    <row r="37" spans="1:19" ht="18" hidden="1" customHeight="1" x14ac:dyDescent="0.2">
      <c r="A37" s="156">
        <v>1022</v>
      </c>
      <c r="B37" s="68" t="s">
        <v>158</v>
      </c>
      <c r="C37" s="152"/>
      <c r="D37" s="120"/>
      <c r="E37" s="121"/>
      <c r="F37" s="149"/>
      <c r="G37" s="116"/>
      <c r="H37" s="116"/>
      <c r="I37" s="116"/>
      <c r="J37" s="116"/>
      <c r="K37" s="150">
        <f t="shared" si="4"/>
        <v>0</v>
      </c>
      <c r="L37" s="150">
        <f t="shared" si="8"/>
        <v>0</v>
      </c>
      <c r="M37" s="151">
        <f t="shared" si="9"/>
        <v>0</v>
      </c>
      <c r="N37" s="150">
        <f t="shared" si="5"/>
        <v>0</v>
      </c>
      <c r="O37" s="150">
        <f t="shared" si="6"/>
        <v>0</v>
      </c>
      <c r="P37" s="150">
        <f t="shared" si="3"/>
        <v>0</v>
      </c>
      <c r="Q37" s="118">
        <f t="shared" si="10"/>
        <v>0</v>
      </c>
      <c r="R37" s="79"/>
      <c r="S37" s="165"/>
    </row>
    <row r="38" spans="1:19" ht="18" customHeight="1" x14ac:dyDescent="0.2">
      <c r="A38" s="156" t="s">
        <v>419</v>
      </c>
      <c r="B38" s="68" t="s">
        <v>319</v>
      </c>
      <c r="C38" s="152"/>
      <c r="D38" s="120"/>
      <c r="E38" s="121"/>
      <c r="F38" s="149"/>
      <c r="G38" s="116"/>
      <c r="H38" s="116"/>
      <c r="I38" s="116"/>
      <c r="J38" s="116"/>
      <c r="K38" s="1030"/>
      <c r="L38" s="1030"/>
      <c r="M38" s="1017"/>
      <c r="N38" s="1030"/>
      <c r="O38" s="1030"/>
      <c r="P38" s="1030"/>
      <c r="Q38" s="118">
        <f t="shared" si="10"/>
        <v>0</v>
      </c>
      <c r="R38" s="79"/>
      <c r="S38" s="165"/>
    </row>
    <row r="39" spans="1:19" ht="18" customHeight="1" x14ac:dyDescent="0.2">
      <c r="A39" s="156" t="s">
        <v>420</v>
      </c>
      <c r="B39" s="68" t="s">
        <v>159</v>
      </c>
      <c r="C39" s="152"/>
      <c r="D39" s="120">
        <v>10</v>
      </c>
      <c r="E39" s="121"/>
      <c r="F39" s="149"/>
      <c r="G39" s="116"/>
      <c r="H39" s="116"/>
      <c r="I39" s="116"/>
      <c r="J39" s="116"/>
      <c r="K39" s="1030">
        <f t="shared" si="4"/>
        <v>0</v>
      </c>
      <c r="L39" s="1030">
        <f t="shared" si="8"/>
        <v>0</v>
      </c>
      <c r="M39" s="1017">
        <f t="shared" si="9"/>
        <v>0</v>
      </c>
      <c r="N39" s="1030">
        <f t="shared" si="5"/>
        <v>0</v>
      </c>
      <c r="O39" s="1030">
        <f t="shared" si="6"/>
        <v>0</v>
      </c>
      <c r="P39" s="1030">
        <f t="shared" si="3"/>
        <v>0</v>
      </c>
      <c r="Q39" s="118">
        <f t="shared" si="10"/>
        <v>0</v>
      </c>
      <c r="R39" s="79"/>
      <c r="S39" s="165"/>
    </row>
    <row r="40" spans="1:19" ht="18" customHeight="1" x14ac:dyDescent="0.2">
      <c r="A40" s="155" t="s">
        <v>421</v>
      </c>
      <c r="B40" s="68" t="s">
        <v>24</v>
      </c>
      <c r="C40" s="166"/>
      <c r="D40" s="167">
        <v>1</v>
      </c>
      <c r="E40" s="121"/>
      <c r="F40" s="149"/>
      <c r="G40" s="116"/>
      <c r="H40" s="116"/>
      <c r="I40" s="116"/>
      <c r="J40" s="116"/>
      <c r="K40" s="1030">
        <f t="shared" si="4"/>
        <v>0</v>
      </c>
      <c r="L40" s="1030">
        <f t="shared" si="8"/>
        <v>0</v>
      </c>
      <c r="M40" s="1017">
        <f t="shared" si="9"/>
        <v>0</v>
      </c>
      <c r="N40" s="1030">
        <f t="shared" si="5"/>
        <v>0</v>
      </c>
      <c r="O40" s="1030">
        <f t="shared" si="6"/>
        <v>0</v>
      </c>
      <c r="P40" s="1030">
        <f t="shared" si="3"/>
        <v>0</v>
      </c>
      <c r="Q40" s="118">
        <f t="shared" si="10"/>
        <v>0</v>
      </c>
      <c r="R40" s="79"/>
      <c r="S40" s="165"/>
    </row>
    <row r="41" spans="1:19" s="170" customFormat="1" ht="18" customHeight="1" x14ac:dyDescent="0.25">
      <c r="A41" s="138"/>
      <c r="B41" s="139" t="s">
        <v>120</v>
      </c>
      <c r="C41" s="152"/>
      <c r="D41" s="140"/>
      <c r="E41" s="141"/>
      <c r="F41" s="142"/>
      <c r="G41" s="143"/>
      <c r="H41" s="143"/>
      <c r="I41" s="143"/>
      <c r="J41" s="143"/>
      <c r="K41" s="144"/>
      <c r="L41" s="144"/>
      <c r="M41" s="145"/>
      <c r="N41" s="144"/>
      <c r="O41" s="144"/>
      <c r="P41" s="144"/>
      <c r="Q41" s="146"/>
      <c r="R41" s="169"/>
      <c r="S41" s="165"/>
    </row>
    <row r="42" spans="1:19" ht="18" customHeight="1" thickBot="1" x14ac:dyDescent="0.25">
      <c r="A42" s="171" t="s">
        <v>422</v>
      </c>
      <c r="B42" s="172" t="s">
        <v>121</v>
      </c>
      <c r="C42" s="152"/>
      <c r="D42" s="1028" t="s">
        <v>283</v>
      </c>
      <c r="E42" s="149"/>
      <c r="F42" s="149"/>
      <c r="G42" s="116"/>
      <c r="H42" s="116"/>
      <c r="I42" s="116"/>
      <c r="J42" s="116"/>
      <c r="K42" s="117"/>
      <c r="L42" s="117"/>
      <c r="M42" s="164"/>
      <c r="N42" s="117"/>
      <c r="O42" s="117"/>
      <c r="P42" s="117"/>
      <c r="Q42" s="173">
        <f t="shared" ref="Q42:Q48" si="11">SUM(K42:P42)</f>
        <v>0</v>
      </c>
      <c r="R42" s="79"/>
      <c r="S42" s="165">
        <f>SUM(K32:L32)</f>
        <v>0</v>
      </c>
    </row>
    <row r="43" spans="1:19" ht="18" customHeight="1" thickBot="1" x14ac:dyDescent="0.25">
      <c r="A43" s="171" t="s">
        <v>423</v>
      </c>
      <c r="B43" s="172" t="s">
        <v>122</v>
      </c>
      <c r="C43" s="152"/>
      <c r="D43" s="1028" t="s">
        <v>283</v>
      </c>
      <c r="E43" s="149"/>
      <c r="F43" s="149"/>
      <c r="G43" s="116"/>
      <c r="H43" s="116"/>
      <c r="I43" s="116"/>
      <c r="J43" s="116"/>
      <c r="K43" s="117"/>
      <c r="L43" s="117"/>
      <c r="M43" s="164"/>
      <c r="N43" s="117"/>
      <c r="O43" s="117"/>
      <c r="P43" s="117"/>
      <c r="Q43" s="173">
        <f t="shared" si="11"/>
        <v>0</v>
      </c>
      <c r="R43" s="79"/>
      <c r="S43" s="174">
        <f>SUM(S17:S42)</f>
        <v>621</v>
      </c>
    </row>
    <row r="44" spans="1:19" ht="18" customHeight="1" x14ac:dyDescent="0.2">
      <c r="A44" s="171" t="s">
        <v>424</v>
      </c>
      <c r="B44" s="172" t="s">
        <v>126</v>
      </c>
      <c r="C44" s="152"/>
      <c r="D44" s="120">
        <v>30</v>
      </c>
      <c r="E44" s="149"/>
      <c r="F44" s="149"/>
      <c r="G44" s="116"/>
      <c r="H44" s="116"/>
      <c r="I44" s="116"/>
      <c r="J44" s="116"/>
      <c r="K44" s="117">
        <f>E44*D44</f>
        <v>0</v>
      </c>
      <c r="L44" s="117">
        <f>F44*D44</f>
        <v>0</v>
      </c>
      <c r="M44" s="117">
        <f>G44*D44</f>
        <v>0</v>
      </c>
      <c r="N44" s="117">
        <f>H44*D44</f>
        <v>0</v>
      </c>
      <c r="O44" s="117">
        <f t="shared" ref="O44:P47" si="12">I44*D44</f>
        <v>0</v>
      </c>
      <c r="P44" s="117">
        <f t="shared" si="12"/>
        <v>0</v>
      </c>
      <c r="Q44" s="173">
        <f t="shared" si="11"/>
        <v>0</v>
      </c>
      <c r="R44" s="79"/>
      <c r="S44" s="175"/>
    </row>
    <row r="45" spans="1:19" ht="18" customHeight="1" x14ac:dyDescent="0.2">
      <c r="A45" s="171" t="s">
        <v>425</v>
      </c>
      <c r="B45" s="172" t="s">
        <v>125</v>
      </c>
      <c r="C45" s="152"/>
      <c r="D45" s="120">
        <v>35</v>
      </c>
      <c r="E45" s="149"/>
      <c r="F45" s="149"/>
      <c r="G45" s="116"/>
      <c r="H45" s="116"/>
      <c r="I45" s="116"/>
      <c r="J45" s="116"/>
      <c r="K45" s="117">
        <f>E45*D45</f>
        <v>0</v>
      </c>
      <c r="L45" s="117">
        <f>F45*D45</f>
        <v>0</v>
      </c>
      <c r="M45" s="164">
        <v>0</v>
      </c>
      <c r="N45" s="117">
        <v>0</v>
      </c>
      <c r="O45" s="117">
        <f t="shared" si="12"/>
        <v>0</v>
      </c>
      <c r="P45" s="117">
        <f t="shared" si="12"/>
        <v>0</v>
      </c>
      <c r="Q45" s="173">
        <f t="shared" si="11"/>
        <v>0</v>
      </c>
      <c r="R45" s="79"/>
      <c r="S45" s="175"/>
    </row>
    <row r="46" spans="1:19" ht="18" customHeight="1" x14ac:dyDescent="0.2">
      <c r="A46" s="171" t="s">
        <v>426</v>
      </c>
      <c r="B46" s="172" t="s">
        <v>124</v>
      </c>
      <c r="C46" s="152"/>
      <c r="D46" s="120">
        <v>30</v>
      </c>
      <c r="E46" s="149"/>
      <c r="F46" s="149"/>
      <c r="G46" s="116"/>
      <c r="H46" s="116"/>
      <c r="I46" s="116"/>
      <c r="J46" s="116"/>
      <c r="K46" s="117">
        <f>E46*D46</f>
        <v>0</v>
      </c>
      <c r="L46" s="117">
        <f>F46*D46</f>
        <v>0</v>
      </c>
      <c r="M46" s="164">
        <f>G46*D46</f>
        <v>0</v>
      </c>
      <c r="N46" s="117">
        <f>H46*D46</f>
        <v>0</v>
      </c>
      <c r="O46" s="117">
        <f t="shared" si="12"/>
        <v>0</v>
      </c>
      <c r="P46" s="117">
        <f t="shared" si="12"/>
        <v>0</v>
      </c>
      <c r="Q46" s="173">
        <f t="shared" si="11"/>
        <v>0</v>
      </c>
      <c r="R46" s="79"/>
      <c r="S46" s="175"/>
    </row>
    <row r="47" spans="1:19" ht="18" customHeight="1" x14ac:dyDescent="0.2">
      <c r="A47" s="171" t="s">
        <v>427</v>
      </c>
      <c r="B47" s="172" t="s">
        <v>123</v>
      </c>
      <c r="C47" s="152"/>
      <c r="D47" s="120">
        <v>25</v>
      </c>
      <c r="E47" s="149"/>
      <c r="F47" s="149"/>
      <c r="G47" s="116"/>
      <c r="H47" s="116"/>
      <c r="I47" s="116"/>
      <c r="J47" s="116"/>
      <c r="K47" s="117">
        <f>E47*D47</f>
        <v>0</v>
      </c>
      <c r="L47" s="117">
        <f>F47*D47</f>
        <v>0</v>
      </c>
      <c r="M47" s="164">
        <f>G47*D47</f>
        <v>0</v>
      </c>
      <c r="N47" s="117">
        <f>H47*D47</f>
        <v>0</v>
      </c>
      <c r="O47" s="117">
        <f t="shared" si="12"/>
        <v>0</v>
      </c>
      <c r="P47" s="117">
        <f t="shared" si="12"/>
        <v>0</v>
      </c>
      <c r="Q47" s="173">
        <f t="shared" si="11"/>
        <v>0</v>
      </c>
      <c r="R47" s="79"/>
      <c r="S47" s="175"/>
    </row>
    <row r="48" spans="1:19" ht="18" customHeight="1" x14ac:dyDescent="0.2">
      <c r="A48" s="171" t="s">
        <v>221</v>
      </c>
      <c r="B48" s="172" t="s">
        <v>145</v>
      </c>
      <c r="C48" s="152"/>
      <c r="D48" s="120">
        <v>25</v>
      </c>
      <c r="E48" s="149"/>
      <c r="F48" s="149"/>
      <c r="G48" s="116"/>
      <c r="H48" s="116"/>
      <c r="I48" s="116"/>
      <c r="J48" s="116"/>
      <c r="K48" s="117">
        <f>E48*D48</f>
        <v>0</v>
      </c>
      <c r="L48" s="117">
        <f>F48*D48</f>
        <v>0</v>
      </c>
      <c r="M48" s="164">
        <v>0</v>
      </c>
      <c r="N48" s="1030">
        <f>H48*D48</f>
        <v>0</v>
      </c>
      <c r="O48" s="936">
        <f>I48*D48</f>
        <v>0</v>
      </c>
      <c r="P48" s="936">
        <f>J48*E48</f>
        <v>0</v>
      </c>
      <c r="Q48" s="173">
        <f t="shared" si="11"/>
        <v>0</v>
      </c>
      <c r="R48" s="79"/>
      <c r="S48" s="175"/>
    </row>
    <row r="49" spans="1:19" s="170" customFormat="1" ht="18" customHeight="1" x14ac:dyDescent="0.25">
      <c r="A49" s="138"/>
      <c r="B49" s="139" t="s">
        <v>7</v>
      </c>
      <c r="C49" s="152"/>
      <c r="D49" s="140"/>
      <c r="E49" s="141"/>
      <c r="F49" s="142"/>
      <c r="G49" s="143"/>
      <c r="H49" s="143"/>
      <c r="I49" s="143"/>
      <c r="J49" s="143"/>
      <c r="K49" s="144"/>
      <c r="L49" s="144"/>
      <c r="M49" s="145"/>
      <c r="N49" s="144"/>
      <c r="O49" s="144"/>
      <c r="P49" s="144"/>
      <c r="Q49" s="146"/>
      <c r="R49" s="169"/>
      <c r="S49" s="175"/>
    </row>
    <row r="50" spans="1:19" ht="18" customHeight="1" x14ac:dyDescent="0.2">
      <c r="A50" s="156" t="s">
        <v>422</v>
      </c>
      <c r="B50" s="157" t="s">
        <v>26</v>
      </c>
      <c r="C50" s="152"/>
      <c r="D50" s="120" t="s">
        <v>283</v>
      </c>
      <c r="E50" s="177"/>
      <c r="F50" s="149"/>
      <c r="G50" s="116"/>
      <c r="H50" s="116"/>
      <c r="I50" s="116"/>
      <c r="J50" s="116"/>
      <c r="K50" s="117"/>
      <c r="L50" s="117"/>
      <c r="M50" s="164"/>
      <c r="N50" s="117"/>
      <c r="O50" s="117"/>
      <c r="P50" s="117"/>
      <c r="Q50" s="173">
        <f>SUM(K50:P50)</f>
        <v>0</v>
      </c>
      <c r="R50" s="79"/>
      <c r="S50" s="178"/>
    </row>
    <row r="51" spans="1:19" ht="18" customHeight="1" x14ac:dyDescent="0.2">
      <c r="A51" s="156" t="s">
        <v>423</v>
      </c>
      <c r="B51" s="157" t="s">
        <v>27</v>
      </c>
      <c r="C51" s="152"/>
      <c r="D51" s="120" t="s">
        <v>283</v>
      </c>
      <c r="E51" s="177"/>
      <c r="F51" s="149"/>
      <c r="G51" s="116"/>
      <c r="H51" s="116"/>
      <c r="I51" s="116"/>
      <c r="J51" s="116"/>
      <c r="K51" s="117"/>
      <c r="L51" s="117"/>
      <c r="M51" s="164"/>
      <c r="N51" s="117"/>
      <c r="O51" s="117"/>
      <c r="Q51" s="173">
        <f>SUM(K51:O51)</f>
        <v>0</v>
      </c>
      <c r="R51" s="79"/>
      <c r="S51" s="175"/>
    </row>
    <row r="52" spans="1:19" ht="18" customHeight="1" x14ac:dyDescent="0.2">
      <c r="A52" s="156" t="s">
        <v>428</v>
      </c>
      <c r="B52" s="157" t="s">
        <v>232</v>
      </c>
      <c r="C52" s="152"/>
      <c r="D52" s="120">
        <v>15</v>
      </c>
      <c r="E52" s="177"/>
      <c r="F52" s="149"/>
      <c r="G52" s="116"/>
      <c r="H52" s="116"/>
      <c r="I52" s="116"/>
      <c r="J52" s="116"/>
      <c r="K52" s="936">
        <f t="shared" ref="K52:K88" si="13">E52*D52</f>
        <v>0</v>
      </c>
      <c r="L52" s="936">
        <f>F52*D52</f>
        <v>0</v>
      </c>
      <c r="M52" s="937">
        <f>G52*D52</f>
        <v>0</v>
      </c>
      <c r="N52" s="1030">
        <f t="shared" ref="N52:N88" si="14">H52*D52</f>
        <v>0</v>
      </c>
      <c r="O52" s="936">
        <f t="shared" ref="O52:P88" si="15">I52*D52</f>
        <v>0</v>
      </c>
      <c r="P52" s="936">
        <f t="shared" si="15"/>
        <v>0</v>
      </c>
      <c r="Q52" s="173">
        <f>SUM(K52:P52)</f>
        <v>0</v>
      </c>
      <c r="R52" s="79"/>
      <c r="S52" s="175"/>
    </row>
    <row r="53" spans="1:19" ht="18" customHeight="1" x14ac:dyDescent="0.2">
      <c r="A53" s="156" t="s">
        <v>424</v>
      </c>
      <c r="B53" s="157" t="s">
        <v>28</v>
      </c>
      <c r="C53" s="180"/>
      <c r="D53" s="120">
        <v>30</v>
      </c>
      <c r="E53" s="177"/>
      <c r="F53" s="149"/>
      <c r="G53" s="116"/>
      <c r="H53" s="116"/>
      <c r="I53" s="116"/>
      <c r="J53" s="116"/>
      <c r="K53" s="117">
        <f>E53*D53</f>
        <v>0</v>
      </c>
      <c r="L53" s="117">
        <f t="shared" ref="L53:L70" si="16">F53*D53</f>
        <v>0</v>
      </c>
      <c r="M53" s="117">
        <f>G53*D53</f>
        <v>0</v>
      </c>
      <c r="N53" s="117">
        <f t="shared" si="14"/>
        <v>0</v>
      </c>
      <c r="O53" s="117">
        <f t="shared" si="15"/>
        <v>0</v>
      </c>
      <c r="P53" s="117">
        <f t="shared" si="15"/>
        <v>0</v>
      </c>
      <c r="Q53" s="173">
        <f>SUM(K53:P53)</f>
        <v>0</v>
      </c>
      <c r="R53" s="79"/>
      <c r="S53" s="175"/>
    </row>
    <row r="54" spans="1:19" ht="18" hidden="1" customHeight="1" x14ac:dyDescent="0.2">
      <c r="A54" s="156">
        <v>1103</v>
      </c>
      <c r="B54" s="157" t="s">
        <v>305</v>
      </c>
      <c r="C54" s="180"/>
      <c r="D54" s="120">
        <v>20</v>
      </c>
      <c r="E54" s="177"/>
      <c r="F54" s="149"/>
      <c r="G54" s="116"/>
      <c r="H54" s="116"/>
      <c r="I54" s="116"/>
      <c r="J54" s="116"/>
      <c r="K54" s="117">
        <f>E54*D54</f>
        <v>0</v>
      </c>
      <c r="L54" s="117">
        <f t="shared" si="16"/>
        <v>0</v>
      </c>
      <c r="M54" s="117"/>
      <c r="N54" s="117">
        <f>H54*D54</f>
        <v>0</v>
      </c>
      <c r="O54" s="117">
        <f>I54*D54</f>
        <v>0</v>
      </c>
      <c r="P54" s="117">
        <f>J54*E54</f>
        <v>0</v>
      </c>
      <c r="Q54" s="173">
        <f>SUM(K54:M54)</f>
        <v>0</v>
      </c>
      <c r="R54" s="79"/>
      <c r="S54" s="175"/>
    </row>
    <row r="55" spans="1:19" ht="18" customHeight="1" x14ac:dyDescent="0.2">
      <c r="A55" s="156" t="s">
        <v>425</v>
      </c>
      <c r="B55" s="157" t="s">
        <v>29</v>
      </c>
      <c r="C55" s="180"/>
      <c r="D55" s="120">
        <v>40</v>
      </c>
      <c r="E55" s="177"/>
      <c r="F55" s="149"/>
      <c r="G55" s="116">
        <v>1</v>
      </c>
      <c r="H55" s="116"/>
      <c r="I55" s="116"/>
      <c r="J55" s="116"/>
      <c r="K55" s="117">
        <f t="shared" si="13"/>
        <v>0</v>
      </c>
      <c r="L55" s="117">
        <f t="shared" si="16"/>
        <v>0</v>
      </c>
      <c r="M55" s="117">
        <v>80</v>
      </c>
      <c r="N55" s="117">
        <f t="shared" si="14"/>
        <v>0</v>
      </c>
      <c r="O55" s="117">
        <f t="shared" si="15"/>
        <v>0</v>
      </c>
      <c r="P55" s="117">
        <f t="shared" si="15"/>
        <v>0</v>
      </c>
      <c r="Q55" s="173">
        <f>SUM(K55:P55)</f>
        <v>80</v>
      </c>
      <c r="R55" s="79"/>
      <c r="S55" s="175"/>
    </row>
    <row r="56" spans="1:19" ht="18" hidden="1" customHeight="1" x14ac:dyDescent="0.2">
      <c r="A56" s="156">
        <v>1104</v>
      </c>
      <c r="B56" s="157" t="s">
        <v>306</v>
      </c>
      <c r="C56" s="180"/>
      <c r="D56" s="120">
        <v>25</v>
      </c>
      <c r="E56" s="177"/>
      <c r="F56" s="149"/>
      <c r="G56" s="116"/>
      <c r="H56" s="116"/>
      <c r="I56" s="116"/>
      <c r="J56" s="116"/>
      <c r="K56" s="117">
        <f t="shared" si="13"/>
        <v>0</v>
      </c>
      <c r="L56" s="117">
        <f t="shared" si="16"/>
        <v>0</v>
      </c>
      <c r="M56" s="117">
        <f>G56*D56</f>
        <v>0</v>
      </c>
      <c r="N56" s="117">
        <f t="shared" si="14"/>
        <v>0</v>
      </c>
      <c r="O56" s="117">
        <f t="shared" si="15"/>
        <v>0</v>
      </c>
      <c r="P56" s="117">
        <f t="shared" si="15"/>
        <v>0</v>
      </c>
      <c r="Q56" s="173">
        <f>SUM(K56:M56)</f>
        <v>0</v>
      </c>
      <c r="R56" s="79"/>
      <c r="S56" s="175"/>
    </row>
    <row r="57" spans="1:19" ht="18" customHeight="1" x14ac:dyDescent="0.2">
      <c r="A57" s="156" t="s">
        <v>429</v>
      </c>
      <c r="B57" s="157" t="s">
        <v>244</v>
      </c>
      <c r="C57" s="180"/>
      <c r="D57" s="120">
        <v>35</v>
      </c>
      <c r="E57" s="177"/>
      <c r="F57" s="149"/>
      <c r="G57" s="116"/>
      <c r="H57" s="116"/>
      <c r="I57" s="116"/>
      <c r="J57" s="116"/>
      <c r="K57" s="117">
        <f t="shared" si="13"/>
        <v>0</v>
      </c>
      <c r="L57" s="117">
        <f t="shared" si="16"/>
        <v>0</v>
      </c>
      <c r="M57" s="117">
        <f>G57*D57</f>
        <v>0</v>
      </c>
      <c r="N57" s="117">
        <f t="shared" si="14"/>
        <v>0</v>
      </c>
      <c r="O57" s="117">
        <f t="shared" si="15"/>
        <v>0</v>
      </c>
      <c r="P57" s="117">
        <f t="shared" si="15"/>
        <v>0</v>
      </c>
      <c r="Q57" s="173">
        <f>SUM(K57:P57)</f>
        <v>0</v>
      </c>
      <c r="R57" s="79"/>
      <c r="S57" s="175"/>
    </row>
    <row r="58" spans="1:19" ht="18" hidden="1" customHeight="1" x14ac:dyDescent="0.2">
      <c r="A58" s="156">
        <v>1105</v>
      </c>
      <c r="B58" s="157" t="s">
        <v>313</v>
      </c>
      <c r="C58" s="180"/>
      <c r="D58" s="120"/>
      <c r="E58" s="177"/>
      <c r="F58" s="149"/>
      <c r="G58" s="116"/>
      <c r="H58" s="116"/>
      <c r="I58" s="116"/>
      <c r="J58" s="116"/>
      <c r="K58" s="117">
        <f t="shared" si="13"/>
        <v>0</v>
      </c>
      <c r="L58" s="117">
        <f t="shared" si="16"/>
        <v>0</v>
      </c>
      <c r="M58" s="117">
        <f>G58*D58</f>
        <v>0</v>
      </c>
      <c r="N58" s="117">
        <f t="shared" si="14"/>
        <v>0</v>
      </c>
      <c r="O58" s="117">
        <f t="shared" si="15"/>
        <v>0</v>
      </c>
      <c r="P58" s="117">
        <f t="shared" si="15"/>
        <v>0</v>
      </c>
      <c r="Q58" s="173">
        <f>SUM(K58:M58)</f>
        <v>0</v>
      </c>
      <c r="R58" s="79"/>
      <c r="S58" s="175"/>
    </row>
    <row r="59" spans="1:19" ht="18" customHeight="1" x14ac:dyDescent="0.2">
      <c r="A59" s="156" t="s">
        <v>429</v>
      </c>
      <c r="B59" s="157" t="s">
        <v>472</v>
      </c>
      <c r="C59" s="180"/>
      <c r="D59" s="120">
        <v>35</v>
      </c>
      <c r="E59" s="177"/>
      <c r="F59" s="149"/>
      <c r="G59" s="116"/>
      <c r="H59" s="116"/>
      <c r="I59" s="116"/>
      <c r="J59" s="116"/>
      <c r="K59" s="117">
        <f t="shared" si="13"/>
        <v>0</v>
      </c>
      <c r="L59" s="117">
        <f t="shared" si="16"/>
        <v>0</v>
      </c>
      <c r="M59" s="117">
        <f>G59*D59</f>
        <v>0</v>
      </c>
      <c r="N59" s="117">
        <f t="shared" si="14"/>
        <v>0</v>
      </c>
      <c r="O59" s="117">
        <f t="shared" si="15"/>
        <v>0</v>
      </c>
      <c r="P59" s="117">
        <f t="shared" si="15"/>
        <v>0</v>
      </c>
      <c r="Q59" s="173">
        <f>SUM(K59:P59)</f>
        <v>0</v>
      </c>
      <c r="R59" s="79"/>
      <c r="S59" s="175"/>
    </row>
    <row r="60" spans="1:19" ht="18" hidden="1" customHeight="1" x14ac:dyDescent="0.2">
      <c r="A60" s="156">
        <v>1105</v>
      </c>
      <c r="B60" s="157" t="s">
        <v>308</v>
      </c>
      <c r="C60" s="180"/>
      <c r="D60" s="120"/>
      <c r="E60" s="177"/>
      <c r="F60" s="149"/>
      <c r="G60" s="116"/>
      <c r="H60" s="116"/>
      <c r="I60" s="116"/>
      <c r="J60" s="116"/>
      <c r="K60" s="117">
        <f t="shared" si="13"/>
        <v>0</v>
      </c>
      <c r="L60" s="117">
        <f t="shared" si="16"/>
        <v>0</v>
      </c>
      <c r="M60" s="164">
        <v>0</v>
      </c>
      <c r="N60" s="117">
        <f t="shared" si="14"/>
        <v>0</v>
      </c>
      <c r="O60" s="117">
        <f t="shared" si="15"/>
        <v>0</v>
      </c>
      <c r="P60" s="117">
        <f t="shared" si="15"/>
        <v>0</v>
      </c>
      <c r="Q60" s="173">
        <f>SUM(K60:M60)</f>
        <v>0</v>
      </c>
      <c r="R60" s="79"/>
      <c r="S60" s="175"/>
    </row>
    <row r="61" spans="1:19" ht="18" customHeight="1" x14ac:dyDescent="0.2">
      <c r="A61" s="156" t="s">
        <v>426</v>
      </c>
      <c r="B61" s="157" t="s">
        <v>30</v>
      </c>
      <c r="C61" s="180"/>
      <c r="D61" s="120">
        <v>35</v>
      </c>
      <c r="E61" s="177"/>
      <c r="F61" s="149"/>
      <c r="G61" s="116"/>
      <c r="H61" s="116"/>
      <c r="I61" s="116"/>
      <c r="J61" s="116"/>
      <c r="K61" s="117">
        <f t="shared" si="13"/>
        <v>0</v>
      </c>
      <c r="L61" s="117">
        <f t="shared" si="16"/>
        <v>0</v>
      </c>
      <c r="M61" s="117">
        <f>G61*D61</f>
        <v>0</v>
      </c>
      <c r="N61" s="117">
        <f t="shared" si="14"/>
        <v>0</v>
      </c>
      <c r="O61" s="117">
        <f t="shared" si="15"/>
        <v>0</v>
      </c>
      <c r="P61" s="117">
        <f t="shared" si="15"/>
        <v>0</v>
      </c>
      <c r="Q61" s="173">
        <f>SUM(K61:P61)</f>
        <v>0</v>
      </c>
      <c r="R61" s="79"/>
      <c r="S61" s="175"/>
    </row>
    <row r="62" spans="1:19" ht="18" hidden="1" customHeight="1" x14ac:dyDescent="0.2">
      <c r="A62" s="156">
        <v>1106</v>
      </c>
      <c r="B62" s="157" t="s">
        <v>309</v>
      </c>
      <c r="C62" s="180"/>
      <c r="D62" s="120"/>
      <c r="E62" s="177"/>
      <c r="F62" s="149"/>
      <c r="G62" s="116"/>
      <c r="H62" s="116"/>
      <c r="I62" s="116"/>
      <c r="J62" s="116"/>
      <c r="K62" s="117">
        <f t="shared" si="13"/>
        <v>0</v>
      </c>
      <c r="L62" s="117">
        <f t="shared" si="16"/>
        <v>0</v>
      </c>
      <c r="M62" s="164">
        <v>0</v>
      </c>
      <c r="N62" s="117">
        <f t="shared" si="14"/>
        <v>0</v>
      </c>
      <c r="O62" s="117">
        <f t="shared" si="15"/>
        <v>0</v>
      </c>
      <c r="P62" s="117">
        <f t="shared" si="15"/>
        <v>0</v>
      </c>
      <c r="Q62" s="173">
        <f>SUM(K62:M62)</f>
        <v>0</v>
      </c>
      <c r="R62" s="79"/>
      <c r="S62" s="175"/>
    </row>
    <row r="63" spans="1:19" ht="18" customHeight="1" x14ac:dyDescent="0.2">
      <c r="A63" s="181" t="s">
        <v>427</v>
      </c>
      <c r="B63" s="157" t="s">
        <v>31</v>
      </c>
      <c r="C63" s="180"/>
      <c r="D63" s="120">
        <v>25</v>
      </c>
      <c r="E63" s="149"/>
      <c r="F63" s="149"/>
      <c r="G63" s="116"/>
      <c r="H63" s="116"/>
      <c r="I63" s="116"/>
      <c r="J63" s="116"/>
      <c r="K63" s="117">
        <f t="shared" si="13"/>
        <v>0</v>
      </c>
      <c r="L63" s="117">
        <f t="shared" si="16"/>
        <v>0</v>
      </c>
      <c r="M63" s="117">
        <f>G63*D63</f>
        <v>0</v>
      </c>
      <c r="N63" s="117">
        <f t="shared" si="14"/>
        <v>0</v>
      </c>
      <c r="O63" s="117">
        <f t="shared" si="15"/>
        <v>0</v>
      </c>
      <c r="P63" s="117">
        <f t="shared" si="15"/>
        <v>0</v>
      </c>
      <c r="Q63" s="173">
        <f>SUM(K63:P63)</f>
        <v>0</v>
      </c>
      <c r="R63" s="79"/>
      <c r="S63" s="178"/>
    </row>
    <row r="64" spans="1:19" ht="18" hidden="1" customHeight="1" x14ac:dyDescent="0.2">
      <c r="A64" s="181">
        <v>1107</v>
      </c>
      <c r="B64" s="157" t="s">
        <v>310</v>
      </c>
      <c r="C64" s="180"/>
      <c r="D64" s="120"/>
      <c r="E64" s="149"/>
      <c r="F64" s="149"/>
      <c r="G64" s="116"/>
      <c r="H64" s="116"/>
      <c r="I64" s="116"/>
      <c r="J64" s="116"/>
      <c r="K64" s="117">
        <f t="shared" si="13"/>
        <v>0</v>
      </c>
      <c r="L64" s="117">
        <f t="shared" si="16"/>
        <v>0</v>
      </c>
      <c r="M64" s="164">
        <v>0</v>
      </c>
      <c r="N64" s="117">
        <f t="shared" si="14"/>
        <v>0</v>
      </c>
      <c r="O64" s="117">
        <f t="shared" si="15"/>
        <v>0</v>
      </c>
      <c r="P64" s="117">
        <f t="shared" si="15"/>
        <v>0</v>
      </c>
      <c r="Q64" s="173">
        <f>SUM(K64:M64)</f>
        <v>0</v>
      </c>
      <c r="R64" s="79"/>
      <c r="S64" s="178"/>
    </row>
    <row r="65" spans="1:19" ht="18" customHeight="1" x14ac:dyDescent="0.2">
      <c r="A65" s="181" t="s">
        <v>430</v>
      </c>
      <c r="B65" s="157" t="s">
        <v>246</v>
      </c>
      <c r="C65" s="180"/>
      <c r="D65" s="120">
        <v>30</v>
      </c>
      <c r="E65" s="149"/>
      <c r="F65" s="149"/>
      <c r="G65" s="116"/>
      <c r="H65" s="116"/>
      <c r="I65" s="116"/>
      <c r="J65" s="116"/>
      <c r="K65" s="117">
        <f t="shared" si="13"/>
        <v>0</v>
      </c>
      <c r="L65" s="117">
        <f t="shared" si="16"/>
        <v>0</v>
      </c>
      <c r="M65" s="117">
        <f>G65*D65</f>
        <v>0</v>
      </c>
      <c r="N65" s="117">
        <f t="shared" si="14"/>
        <v>0</v>
      </c>
      <c r="O65" s="117">
        <f t="shared" si="15"/>
        <v>0</v>
      </c>
      <c r="P65" s="117">
        <f t="shared" si="15"/>
        <v>0</v>
      </c>
      <c r="Q65" s="173">
        <f>SUM(K65:P65)</f>
        <v>0</v>
      </c>
      <c r="R65" s="79"/>
      <c r="S65" s="124"/>
    </row>
    <row r="66" spans="1:19" ht="25.5" hidden="1" customHeight="1" x14ac:dyDescent="0.2">
      <c r="A66" s="181">
        <v>1108</v>
      </c>
      <c r="B66" s="157" t="s">
        <v>314</v>
      </c>
      <c r="C66" s="180"/>
      <c r="D66" s="120"/>
      <c r="E66" s="149"/>
      <c r="F66" s="149"/>
      <c r="G66" s="116"/>
      <c r="H66" s="116"/>
      <c r="I66" s="116"/>
      <c r="J66" s="238"/>
      <c r="K66" s="1041">
        <f t="shared" si="13"/>
        <v>0</v>
      </c>
      <c r="L66" s="117">
        <f t="shared" si="16"/>
        <v>0</v>
      </c>
      <c r="M66" s="164">
        <v>0</v>
      </c>
      <c r="N66" s="117">
        <f t="shared" si="14"/>
        <v>0</v>
      </c>
      <c r="O66" s="117">
        <f t="shared" si="15"/>
        <v>0</v>
      </c>
      <c r="P66" s="117">
        <f t="shared" si="15"/>
        <v>0</v>
      </c>
      <c r="Q66" s="173">
        <f>SUM(K66:M66)</f>
        <v>0</v>
      </c>
      <c r="R66" s="79"/>
      <c r="S66" s="124"/>
    </row>
    <row r="67" spans="1:19" ht="18" customHeight="1" x14ac:dyDescent="0.2">
      <c r="A67" s="181" t="s">
        <v>430</v>
      </c>
      <c r="B67" s="157" t="s">
        <v>473</v>
      </c>
      <c r="C67" s="180"/>
      <c r="D67" s="120">
        <v>30</v>
      </c>
      <c r="E67" s="149"/>
      <c r="F67" s="149"/>
      <c r="G67" s="116"/>
      <c r="H67" s="116"/>
      <c r="I67" s="1043"/>
      <c r="J67" s="478"/>
      <c r="K67" s="117">
        <f t="shared" si="13"/>
        <v>0</v>
      </c>
      <c r="L67" s="117">
        <f t="shared" si="16"/>
        <v>0</v>
      </c>
      <c r="M67" s="117">
        <f>G67*D67</f>
        <v>0</v>
      </c>
      <c r="N67" s="117">
        <f t="shared" si="14"/>
        <v>0</v>
      </c>
      <c r="O67" s="117">
        <f t="shared" si="15"/>
        <v>0</v>
      </c>
      <c r="P67" s="117">
        <f t="shared" si="15"/>
        <v>0</v>
      </c>
      <c r="Q67" s="173">
        <f>SUM(K67:P67)</f>
        <v>0</v>
      </c>
      <c r="R67" s="79"/>
      <c r="S67" s="124"/>
    </row>
    <row r="68" spans="1:19" ht="18" hidden="1" customHeight="1" x14ac:dyDescent="0.2">
      <c r="A68" s="181">
        <v>1108</v>
      </c>
      <c r="B68" s="157" t="s">
        <v>312</v>
      </c>
      <c r="C68" s="180"/>
      <c r="D68" s="120"/>
      <c r="E68" s="149"/>
      <c r="F68" s="149"/>
      <c r="G68" s="116"/>
      <c r="H68" s="116"/>
      <c r="I68" s="116"/>
      <c r="J68" s="479"/>
      <c r="K68" s="1042">
        <f t="shared" si="13"/>
        <v>0</v>
      </c>
      <c r="L68" s="117">
        <f t="shared" si="16"/>
        <v>0</v>
      </c>
      <c r="M68" s="164">
        <v>0</v>
      </c>
      <c r="N68" s="117">
        <f t="shared" si="14"/>
        <v>0</v>
      </c>
      <c r="O68" s="117">
        <f t="shared" si="15"/>
        <v>0</v>
      </c>
      <c r="P68" s="117">
        <f t="shared" si="15"/>
        <v>0</v>
      </c>
      <c r="Q68" s="173">
        <f>SUM(K68:M68)</f>
        <v>0</v>
      </c>
      <c r="R68" s="79"/>
      <c r="S68" s="124"/>
    </row>
    <row r="69" spans="1:19" ht="18" customHeight="1" x14ac:dyDescent="0.2">
      <c r="A69" s="181" t="s">
        <v>431</v>
      </c>
      <c r="B69" s="157" t="s">
        <v>160</v>
      </c>
      <c r="C69" s="180"/>
      <c r="D69" s="120">
        <v>8</v>
      </c>
      <c r="E69" s="149"/>
      <c r="F69" s="149"/>
      <c r="G69" s="116"/>
      <c r="H69" s="116"/>
      <c r="I69" s="116"/>
      <c r="J69" s="116"/>
      <c r="K69" s="117">
        <f t="shared" si="13"/>
        <v>0</v>
      </c>
      <c r="L69" s="117">
        <f t="shared" si="16"/>
        <v>0</v>
      </c>
      <c r="M69" s="164">
        <v>0</v>
      </c>
      <c r="N69" s="117">
        <f t="shared" si="14"/>
        <v>0</v>
      </c>
      <c r="O69" s="117">
        <f t="shared" si="15"/>
        <v>0</v>
      </c>
      <c r="P69" s="117">
        <f t="shared" si="15"/>
        <v>0</v>
      </c>
      <c r="Q69" s="173">
        <f>SUM(K69:P69)</f>
        <v>0</v>
      </c>
      <c r="R69" s="79"/>
      <c r="S69" s="124"/>
    </row>
    <row r="70" spans="1:19" ht="18" customHeight="1" x14ac:dyDescent="0.2">
      <c r="A70" s="181" t="s">
        <v>458</v>
      </c>
      <c r="B70" s="157" t="s">
        <v>460</v>
      </c>
      <c r="C70" s="180"/>
      <c r="D70" s="120">
        <v>10</v>
      </c>
      <c r="E70" s="149"/>
      <c r="F70" s="149"/>
      <c r="G70" s="116"/>
      <c r="H70" s="116"/>
      <c r="I70" s="116"/>
      <c r="J70" s="116"/>
      <c r="K70" s="936">
        <f t="shared" si="13"/>
        <v>0</v>
      </c>
      <c r="L70" s="936">
        <f t="shared" si="16"/>
        <v>0</v>
      </c>
      <c r="M70" s="936">
        <f>G70*D70</f>
        <v>0</v>
      </c>
      <c r="N70" s="936">
        <f t="shared" si="14"/>
        <v>0</v>
      </c>
      <c r="O70" s="936">
        <f t="shared" si="15"/>
        <v>0</v>
      </c>
      <c r="P70" s="936">
        <f>J70*D70</f>
        <v>0</v>
      </c>
      <c r="Q70" s="173">
        <f>SUM(K70:P70)</f>
        <v>0</v>
      </c>
      <c r="R70" s="79"/>
      <c r="S70" s="124"/>
    </row>
    <row r="71" spans="1:19" ht="18" customHeight="1" x14ac:dyDescent="0.2">
      <c r="A71" s="181" t="s">
        <v>452</v>
      </c>
      <c r="B71" s="157" t="s">
        <v>162</v>
      </c>
      <c r="C71" s="180"/>
      <c r="D71" s="1028" t="s">
        <v>283</v>
      </c>
      <c r="E71" s="149"/>
      <c r="F71" s="149"/>
      <c r="G71" s="116"/>
      <c r="H71" s="116"/>
      <c r="I71" s="116"/>
      <c r="J71" s="116"/>
      <c r="K71" s="936"/>
      <c r="L71" s="936"/>
      <c r="M71" s="937"/>
      <c r="N71" s="936"/>
      <c r="O71" s="936"/>
      <c r="P71" s="936"/>
      <c r="Q71" s="173">
        <f>SUM(K71:P73)</f>
        <v>0</v>
      </c>
      <c r="R71" s="79"/>
      <c r="S71" s="124"/>
    </row>
    <row r="72" spans="1:19" ht="18" hidden="1" customHeight="1" x14ac:dyDescent="0.2">
      <c r="A72" s="181" t="s">
        <v>453</v>
      </c>
      <c r="B72" s="157" t="s">
        <v>163</v>
      </c>
      <c r="C72" s="180"/>
      <c r="D72" s="182"/>
      <c r="E72" s="149"/>
      <c r="F72" s="149"/>
      <c r="G72" s="116"/>
      <c r="H72" s="116"/>
      <c r="I72" s="116"/>
      <c r="J72" s="116"/>
      <c r="K72" s="176"/>
      <c r="L72" s="117"/>
      <c r="M72" s="164"/>
      <c r="N72" s="176"/>
      <c r="O72" s="176"/>
      <c r="P72" s="176"/>
      <c r="Q72" s="173">
        <f>SUM(K72:M72)</f>
        <v>0</v>
      </c>
      <c r="R72" s="79"/>
      <c r="S72" s="124"/>
    </row>
    <row r="73" spans="1:19" ht="18" hidden="1" customHeight="1" x14ac:dyDescent="0.2">
      <c r="A73" s="181">
        <v>1110</v>
      </c>
      <c r="B73" s="157" t="s">
        <v>164</v>
      </c>
      <c r="C73" s="180"/>
      <c r="D73" s="182"/>
      <c r="E73" s="149"/>
      <c r="F73" s="149"/>
      <c r="G73" s="116"/>
      <c r="H73" s="116"/>
      <c r="I73" s="116"/>
      <c r="J73" s="116"/>
      <c r="K73" s="176"/>
      <c r="L73" s="117"/>
      <c r="M73" s="164"/>
      <c r="N73" s="176"/>
      <c r="O73" s="176"/>
      <c r="P73" s="176"/>
      <c r="Q73" s="173">
        <f>SUM(K73:M73)</f>
        <v>0</v>
      </c>
      <c r="R73" s="79"/>
      <c r="S73" s="124"/>
    </row>
    <row r="74" spans="1:19" ht="18" customHeight="1" x14ac:dyDescent="0.2">
      <c r="A74" s="181" t="s">
        <v>432</v>
      </c>
      <c r="B74" s="157" t="s">
        <v>165</v>
      </c>
      <c r="C74" s="180"/>
      <c r="D74" s="1028" t="s">
        <v>283</v>
      </c>
      <c r="E74" s="149"/>
      <c r="F74" s="149"/>
      <c r="G74" s="116"/>
      <c r="H74" s="116"/>
      <c r="I74" s="116"/>
      <c r="J74" s="116"/>
      <c r="K74" s="117"/>
      <c r="L74" s="117"/>
      <c r="M74" s="164"/>
      <c r="N74" s="117"/>
      <c r="O74" s="117"/>
      <c r="P74" s="117"/>
      <c r="Q74" s="173">
        <f>SUM(K74:P74)</f>
        <v>0</v>
      </c>
      <c r="R74" s="79"/>
      <c r="S74" s="124"/>
    </row>
    <row r="75" spans="1:19" ht="18" customHeight="1" x14ac:dyDescent="0.2">
      <c r="A75" s="181" t="s">
        <v>433</v>
      </c>
      <c r="B75" s="157" t="s">
        <v>166</v>
      </c>
      <c r="C75" s="180"/>
      <c r="D75" s="120">
        <f>D61*6</f>
        <v>210</v>
      </c>
      <c r="E75" s="149"/>
      <c r="F75" s="149"/>
      <c r="G75" s="116"/>
      <c r="H75" s="116"/>
      <c r="I75" s="116"/>
      <c r="J75" s="116"/>
      <c r="K75" s="117">
        <f t="shared" si="13"/>
        <v>0</v>
      </c>
      <c r="L75" s="117">
        <f t="shared" ref="L75:L86" si="17">F75*D75</f>
        <v>0</v>
      </c>
      <c r="M75" s="164">
        <f t="shared" ref="M75:M86" si="18">G75*D75</f>
        <v>0</v>
      </c>
      <c r="N75" s="183">
        <f t="shared" si="14"/>
        <v>0</v>
      </c>
      <c r="O75" s="117">
        <f t="shared" si="15"/>
        <v>0</v>
      </c>
      <c r="P75" s="117">
        <f t="shared" si="15"/>
        <v>0</v>
      </c>
      <c r="Q75" s="173">
        <f>SUM(K75:P75)</f>
        <v>0</v>
      </c>
      <c r="R75" s="79"/>
      <c r="S75" s="124"/>
    </row>
    <row r="76" spans="1:19" ht="18" customHeight="1" x14ac:dyDescent="0.2">
      <c r="A76" s="181" t="s">
        <v>434</v>
      </c>
      <c r="B76" s="157" t="s">
        <v>167</v>
      </c>
      <c r="C76" s="180"/>
      <c r="D76" s="120">
        <f>D63*6</f>
        <v>150</v>
      </c>
      <c r="E76" s="149"/>
      <c r="F76" s="149"/>
      <c r="G76" s="116"/>
      <c r="H76" s="116"/>
      <c r="I76" s="116"/>
      <c r="J76" s="116"/>
      <c r="K76" s="117">
        <f t="shared" si="13"/>
        <v>0</v>
      </c>
      <c r="L76" s="117">
        <f t="shared" si="17"/>
        <v>0</v>
      </c>
      <c r="M76" s="164">
        <f t="shared" si="18"/>
        <v>0</v>
      </c>
      <c r="N76" s="183">
        <f t="shared" si="14"/>
        <v>0</v>
      </c>
      <c r="O76" s="117">
        <f t="shared" si="15"/>
        <v>0</v>
      </c>
      <c r="P76" s="117">
        <f t="shared" si="15"/>
        <v>0</v>
      </c>
      <c r="Q76" s="173">
        <f>SUM(K76:P76)</f>
        <v>0</v>
      </c>
      <c r="R76" s="79"/>
      <c r="S76" s="124"/>
    </row>
    <row r="77" spans="1:19" ht="18" customHeight="1" x14ac:dyDescent="0.2">
      <c r="A77" s="181" t="s">
        <v>435</v>
      </c>
      <c r="B77" s="157" t="s">
        <v>168</v>
      </c>
      <c r="C77" s="180"/>
      <c r="D77" s="1028" t="s">
        <v>283</v>
      </c>
      <c r="E77" s="149"/>
      <c r="F77" s="149"/>
      <c r="G77" s="116"/>
      <c r="H77" s="116"/>
      <c r="I77" s="116"/>
      <c r="J77" s="116"/>
      <c r="K77" s="117"/>
      <c r="L77" s="117"/>
      <c r="M77" s="164"/>
      <c r="N77" s="117"/>
      <c r="O77" s="117"/>
      <c r="P77" s="117"/>
      <c r="Q77" s="173">
        <f>SUM(K77:P77)</f>
        <v>0</v>
      </c>
      <c r="R77" s="79"/>
      <c r="S77" s="124"/>
    </row>
    <row r="78" spans="1:19" ht="18" hidden="1" customHeight="1" x14ac:dyDescent="0.2">
      <c r="A78" s="181">
        <v>1118</v>
      </c>
      <c r="B78" s="157" t="s">
        <v>169</v>
      </c>
      <c r="C78" s="180"/>
      <c r="D78" s="182"/>
      <c r="E78" s="149"/>
      <c r="F78" s="149"/>
      <c r="G78" s="116"/>
      <c r="H78" s="116"/>
      <c r="I78" s="116"/>
      <c r="J78" s="116"/>
      <c r="K78" s="176">
        <f t="shared" si="13"/>
        <v>0</v>
      </c>
      <c r="L78" s="176">
        <f t="shared" si="17"/>
        <v>0</v>
      </c>
      <c r="M78" s="179">
        <f t="shared" si="18"/>
        <v>0</v>
      </c>
      <c r="N78" s="176">
        <f t="shared" si="14"/>
        <v>0</v>
      </c>
      <c r="O78" s="176">
        <f t="shared" si="15"/>
        <v>0</v>
      </c>
      <c r="P78" s="176">
        <f t="shared" si="15"/>
        <v>0</v>
      </c>
      <c r="Q78" s="173">
        <f>SUM(K78:M78)</f>
        <v>0</v>
      </c>
      <c r="R78" s="79"/>
      <c r="S78" s="124"/>
    </row>
    <row r="79" spans="1:19" ht="18" customHeight="1" x14ac:dyDescent="0.2">
      <c r="A79" s="181" t="s">
        <v>465</v>
      </c>
      <c r="B79" s="157" t="s">
        <v>466</v>
      </c>
      <c r="C79" s="180"/>
      <c r="D79" s="120">
        <v>50</v>
      </c>
      <c r="E79" s="149"/>
      <c r="F79" s="149"/>
      <c r="G79" s="116"/>
      <c r="H79" s="116"/>
      <c r="I79" s="116"/>
      <c r="J79" s="116"/>
      <c r="K79" s="117">
        <f>E79*D79</f>
        <v>0</v>
      </c>
      <c r="L79" s="117">
        <f t="shared" si="17"/>
        <v>0</v>
      </c>
      <c r="M79" s="164">
        <f t="shared" si="18"/>
        <v>0</v>
      </c>
      <c r="N79" s="117">
        <f t="shared" si="14"/>
        <v>0</v>
      </c>
      <c r="O79" s="117">
        <f t="shared" si="15"/>
        <v>0</v>
      </c>
      <c r="P79" s="117">
        <f t="shared" si="15"/>
        <v>0</v>
      </c>
      <c r="Q79" s="173">
        <f t="shared" ref="Q79:Q88" si="19">SUM(K79:P79)</f>
        <v>0</v>
      </c>
      <c r="R79" s="79"/>
      <c r="S79" s="124"/>
    </row>
    <row r="80" spans="1:19" ht="18" customHeight="1" x14ac:dyDescent="0.2">
      <c r="A80" s="156" t="s">
        <v>221</v>
      </c>
      <c r="B80" s="157" t="s">
        <v>250</v>
      </c>
      <c r="C80" s="180"/>
      <c r="D80" s="162">
        <v>500</v>
      </c>
      <c r="E80" s="149"/>
      <c r="F80" s="149"/>
      <c r="G80" s="116"/>
      <c r="H80" s="116"/>
      <c r="I80" s="116"/>
      <c r="J80" s="116"/>
      <c r="K80" s="117">
        <v>0</v>
      </c>
      <c r="L80" s="117">
        <f t="shared" si="17"/>
        <v>0</v>
      </c>
      <c r="M80" s="164">
        <f t="shared" si="18"/>
        <v>0</v>
      </c>
      <c r="N80" s="117">
        <f>H80*D80</f>
        <v>0</v>
      </c>
      <c r="O80" s="117">
        <f>I80*D80</f>
        <v>0</v>
      </c>
      <c r="P80" s="117">
        <f>J80*E80</f>
        <v>0</v>
      </c>
      <c r="Q80" s="173">
        <f t="shared" si="19"/>
        <v>0</v>
      </c>
      <c r="R80" s="79"/>
      <c r="S80" s="124"/>
    </row>
    <row r="81" spans="1:19" ht="18" customHeight="1" x14ac:dyDescent="0.2">
      <c r="A81" s="156" t="s">
        <v>467</v>
      </c>
      <c r="B81" s="157" t="s">
        <v>468</v>
      </c>
      <c r="C81" s="180"/>
      <c r="D81" s="120">
        <v>45</v>
      </c>
      <c r="E81" s="149"/>
      <c r="F81" s="149"/>
      <c r="G81" s="116"/>
      <c r="H81" s="116"/>
      <c r="I81" s="116"/>
      <c r="J81" s="116"/>
      <c r="K81" s="117">
        <f>E81*D81</f>
        <v>0</v>
      </c>
      <c r="L81" s="117">
        <f t="shared" si="17"/>
        <v>0</v>
      </c>
      <c r="M81" s="164">
        <f t="shared" si="18"/>
        <v>0</v>
      </c>
      <c r="N81" s="117">
        <f>H81*D81</f>
        <v>0</v>
      </c>
      <c r="O81" s="117">
        <f>I81*D81</f>
        <v>0</v>
      </c>
      <c r="P81" s="117">
        <f>J81*E81</f>
        <v>0</v>
      </c>
      <c r="Q81" s="173">
        <f t="shared" si="19"/>
        <v>0</v>
      </c>
      <c r="R81" s="79"/>
      <c r="S81" s="124"/>
    </row>
    <row r="82" spans="1:19" ht="18" customHeight="1" x14ac:dyDescent="0.2">
      <c r="A82" s="181" t="s">
        <v>438</v>
      </c>
      <c r="B82" s="157" t="s">
        <v>233</v>
      </c>
      <c r="C82" s="152"/>
      <c r="D82" s="1028" t="s">
        <v>283</v>
      </c>
      <c r="E82" s="149"/>
      <c r="F82" s="149"/>
      <c r="G82" s="116"/>
      <c r="H82" s="116"/>
      <c r="I82" s="116"/>
      <c r="J82" s="116"/>
      <c r="K82" s="936"/>
      <c r="L82" s="936"/>
      <c r="M82" s="937"/>
      <c r="N82" s="936"/>
      <c r="O82" s="936"/>
      <c r="P82" s="936"/>
      <c r="Q82" s="173">
        <f t="shared" si="19"/>
        <v>0</v>
      </c>
      <c r="R82" s="79"/>
      <c r="S82" s="124"/>
    </row>
    <row r="83" spans="1:19" ht="18" customHeight="1" x14ac:dyDescent="0.2">
      <c r="A83" s="181" t="s">
        <v>461</v>
      </c>
      <c r="B83" s="157" t="s">
        <v>252</v>
      </c>
      <c r="C83" s="152"/>
      <c r="D83" s="120">
        <v>40</v>
      </c>
      <c r="E83" s="149"/>
      <c r="F83" s="149"/>
      <c r="G83" s="116"/>
      <c r="H83" s="116"/>
      <c r="I83" s="116"/>
      <c r="J83" s="116"/>
      <c r="K83" s="117">
        <f>E83*D83</f>
        <v>0</v>
      </c>
      <c r="L83" s="117">
        <f>F83*D83</f>
        <v>0</v>
      </c>
      <c r="M83" s="164">
        <f t="shared" si="18"/>
        <v>0</v>
      </c>
      <c r="N83" s="117">
        <f>H83*D83</f>
        <v>0</v>
      </c>
      <c r="O83" s="117">
        <f>I83*D83</f>
        <v>0</v>
      </c>
      <c r="P83" s="117">
        <f>J83*D83</f>
        <v>0</v>
      </c>
      <c r="Q83" s="173">
        <f t="shared" si="19"/>
        <v>0</v>
      </c>
      <c r="R83" s="79"/>
      <c r="S83" s="124"/>
    </row>
    <row r="84" spans="1:19" ht="18" customHeight="1" x14ac:dyDescent="0.2">
      <c r="A84" s="181" t="s">
        <v>462</v>
      </c>
      <c r="B84" s="157" t="s">
        <v>253</v>
      </c>
      <c r="C84" s="152"/>
      <c r="D84" s="120">
        <v>50</v>
      </c>
      <c r="E84" s="149"/>
      <c r="F84" s="149"/>
      <c r="G84" s="116"/>
      <c r="H84" s="116"/>
      <c r="I84" s="116"/>
      <c r="J84" s="116"/>
      <c r="K84" s="117">
        <f>E84*D84</f>
        <v>0</v>
      </c>
      <c r="L84" s="117">
        <f>F84*D84</f>
        <v>0</v>
      </c>
      <c r="M84" s="164">
        <f t="shared" si="18"/>
        <v>0</v>
      </c>
      <c r="N84" s="117">
        <f>H84*D84</f>
        <v>0</v>
      </c>
      <c r="O84" s="117">
        <f>I84*D84</f>
        <v>0</v>
      </c>
      <c r="P84" s="117">
        <f>J84*D84</f>
        <v>0</v>
      </c>
      <c r="Q84" s="173">
        <f t="shared" si="19"/>
        <v>0</v>
      </c>
      <c r="R84" s="79"/>
      <c r="S84" s="124"/>
    </row>
    <row r="85" spans="1:19" ht="18" customHeight="1" x14ac:dyDescent="0.2">
      <c r="A85" s="181" t="s">
        <v>463</v>
      </c>
      <c r="B85" s="157" t="s">
        <v>254</v>
      </c>
      <c r="C85" s="152"/>
      <c r="D85" s="120">
        <v>35</v>
      </c>
      <c r="E85" s="149"/>
      <c r="F85" s="149"/>
      <c r="G85" s="116"/>
      <c r="H85" s="116"/>
      <c r="I85" s="116"/>
      <c r="J85" s="116"/>
      <c r="K85" s="117">
        <f>E85*D85</f>
        <v>0</v>
      </c>
      <c r="L85" s="117">
        <f>F85*D85</f>
        <v>0</v>
      </c>
      <c r="M85" s="164">
        <f t="shared" si="18"/>
        <v>0</v>
      </c>
      <c r="N85" s="117">
        <f>H85*D85</f>
        <v>0</v>
      </c>
      <c r="O85" s="117">
        <f>I85*D85</f>
        <v>0</v>
      </c>
      <c r="P85" s="117">
        <f>J85*D85</f>
        <v>0</v>
      </c>
      <c r="Q85" s="173">
        <f t="shared" si="19"/>
        <v>0</v>
      </c>
      <c r="R85" s="79"/>
      <c r="S85" s="124"/>
    </row>
    <row r="86" spans="1:19" ht="18" customHeight="1" x14ac:dyDescent="0.2">
      <c r="A86" s="181" t="s">
        <v>464</v>
      </c>
      <c r="B86" s="157" t="s">
        <v>255</v>
      </c>
      <c r="C86" s="152"/>
      <c r="D86" s="120">
        <v>45</v>
      </c>
      <c r="E86" s="149"/>
      <c r="F86" s="149"/>
      <c r="G86" s="116"/>
      <c r="H86" s="116"/>
      <c r="I86" s="116"/>
      <c r="J86" s="116"/>
      <c r="K86" s="117">
        <f>E86*D86</f>
        <v>0</v>
      </c>
      <c r="L86" s="117">
        <f t="shared" si="17"/>
        <v>0</v>
      </c>
      <c r="M86" s="164">
        <f t="shared" si="18"/>
        <v>0</v>
      </c>
      <c r="N86" s="117">
        <f>H86*D86</f>
        <v>0</v>
      </c>
      <c r="O86" s="117">
        <f>I86*D86</f>
        <v>0</v>
      </c>
      <c r="P86" s="117">
        <f>J86*D86</f>
        <v>0</v>
      </c>
      <c r="Q86" s="173">
        <f t="shared" si="19"/>
        <v>0</v>
      </c>
      <c r="R86" s="79"/>
      <c r="S86" s="124"/>
    </row>
    <row r="87" spans="1:19" ht="18" hidden="1" customHeight="1" x14ac:dyDescent="0.2">
      <c r="A87" s="181" t="s">
        <v>52</v>
      </c>
      <c r="B87" s="157" t="s">
        <v>395</v>
      </c>
      <c r="C87" s="152"/>
      <c r="D87" s="120">
        <v>20</v>
      </c>
      <c r="E87" s="149"/>
      <c r="F87" s="149"/>
      <c r="G87" s="116"/>
      <c r="H87" s="116"/>
      <c r="I87" s="116"/>
      <c r="J87" s="116"/>
      <c r="K87" s="1030">
        <f>E87*D87</f>
        <v>0</v>
      </c>
      <c r="L87" s="1030">
        <f>F87*D87</f>
        <v>0</v>
      </c>
      <c r="M87" s="1017">
        <f>G87*D87</f>
        <v>0</v>
      </c>
      <c r="N87" s="1030">
        <f>H87*D87</f>
        <v>0</v>
      </c>
      <c r="O87" s="1030">
        <f>I87*D87</f>
        <v>0</v>
      </c>
      <c r="P87" s="1030">
        <f>J87*E87</f>
        <v>0</v>
      </c>
      <c r="Q87" s="173">
        <f t="shared" si="19"/>
        <v>0</v>
      </c>
      <c r="R87" s="79"/>
      <c r="S87" s="124"/>
    </row>
    <row r="88" spans="1:19" ht="18" customHeight="1" x14ac:dyDescent="0.2">
      <c r="A88" s="156" t="s">
        <v>52</v>
      </c>
      <c r="B88" s="184" t="s">
        <v>285</v>
      </c>
      <c r="C88" s="152"/>
      <c r="D88" s="120">
        <v>7</v>
      </c>
      <c r="E88" s="149"/>
      <c r="F88" s="149"/>
      <c r="G88" s="116"/>
      <c r="H88" s="116"/>
      <c r="I88" s="116"/>
      <c r="J88" s="116"/>
      <c r="K88" s="936">
        <f t="shared" si="13"/>
        <v>0</v>
      </c>
      <c r="L88" s="936">
        <f>F88*D88</f>
        <v>0</v>
      </c>
      <c r="M88" s="937">
        <f>G88*D88</f>
        <v>0</v>
      </c>
      <c r="N88" s="936">
        <f t="shared" si="14"/>
        <v>0</v>
      </c>
      <c r="O88" s="936">
        <f t="shared" si="15"/>
        <v>0</v>
      </c>
      <c r="P88" s="936">
        <f>J88*D88</f>
        <v>0</v>
      </c>
      <c r="Q88" s="173">
        <f t="shared" si="19"/>
        <v>0</v>
      </c>
      <c r="R88" s="79"/>
      <c r="S88" s="124"/>
    </row>
    <row r="89" spans="1:19" ht="18" hidden="1" customHeight="1" x14ac:dyDescent="0.2">
      <c r="A89" s="185"/>
      <c r="B89" s="139" t="s">
        <v>171</v>
      </c>
      <c r="C89" s="186"/>
      <c r="D89" s="187"/>
      <c r="E89" s="142"/>
      <c r="F89" s="142"/>
      <c r="G89" s="143"/>
      <c r="H89" s="143"/>
      <c r="I89" s="143"/>
      <c r="J89" s="143"/>
      <c r="K89" s="144"/>
      <c r="L89" s="144"/>
      <c r="M89" s="145"/>
      <c r="N89" s="144"/>
      <c r="O89" s="144"/>
      <c r="P89" s="144"/>
      <c r="Q89" s="188"/>
      <c r="R89" s="79"/>
      <c r="S89" s="124"/>
    </row>
    <row r="90" spans="1:19" ht="18" hidden="1" customHeight="1" x14ac:dyDescent="0.2">
      <c r="A90" s="189">
        <v>1200</v>
      </c>
      <c r="B90" s="184" t="s">
        <v>171</v>
      </c>
      <c r="C90" s="152"/>
      <c r="D90" s="120"/>
      <c r="E90" s="190"/>
      <c r="F90" s="190"/>
      <c r="G90" s="191"/>
      <c r="H90" s="191"/>
      <c r="I90" s="191"/>
      <c r="J90" s="143"/>
      <c r="K90" s="192"/>
      <c r="L90" s="192"/>
      <c r="M90" s="193"/>
      <c r="N90" s="192"/>
      <c r="O90" s="192"/>
      <c r="P90" s="144"/>
      <c r="Q90" s="194"/>
      <c r="R90" s="79"/>
      <c r="S90" s="124"/>
    </row>
    <row r="91" spans="1:19" ht="18" hidden="1" customHeight="1" x14ac:dyDescent="0.2">
      <c r="A91" s="189">
        <v>1201</v>
      </c>
      <c r="B91" s="184" t="s">
        <v>172</v>
      </c>
      <c r="C91" s="152"/>
      <c r="D91" s="120"/>
      <c r="E91" s="190"/>
      <c r="F91" s="190"/>
      <c r="G91" s="191"/>
      <c r="H91" s="191"/>
      <c r="I91" s="191"/>
      <c r="J91" s="143"/>
      <c r="K91" s="192"/>
      <c r="L91" s="192"/>
      <c r="M91" s="193"/>
      <c r="N91" s="192"/>
      <c r="O91" s="192"/>
      <c r="P91" s="144"/>
      <c r="Q91" s="194"/>
      <c r="R91" s="79"/>
      <c r="S91" s="124"/>
    </row>
    <row r="92" spans="1:19" ht="18" hidden="1" customHeight="1" x14ac:dyDescent="0.2">
      <c r="A92" s="189">
        <v>1250</v>
      </c>
      <c r="B92" s="184" t="s">
        <v>173</v>
      </c>
      <c r="C92" s="152"/>
      <c r="D92" s="120"/>
      <c r="E92" s="190"/>
      <c r="F92" s="190"/>
      <c r="G92" s="191"/>
      <c r="H92" s="191"/>
      <c r="I92" s="191"/>
      <c r="J92" s="143"/>
      <c r="K92" s="192"/>
      <c r="L92" s="192"/>
      <c r="M92" s="193"/>
      <c r="N92" s="192"/>
      <c r="O92" s="192"/>
      <c r="P92" s="144"/>
      <c r="Q92" s="194"/>
      <c r="R92" s="79"/>
      <c r="S92" s="124"/>
    </row>
    <row r="93" spans="1:19" ht="18" hidden="1" customHeight="1" x14ac:dyDescent="0.2">
      <c r="A93" s="185"/>
      <c r="B93" s="139" t="s">
        <v>174</v>
      </c>
      <c r="C93" s="186"/>
      <c r="D93" s="187"/>
      <c r="E93" s="142"/>
      <c r="F93" s="142"/>
      <c r="G93" s="143"/>
      <c r="H93" s="143"/>
      <c r="I93" s="143"/>
      <c r="J93" s="143"/>
      <c r="K93" s="144"/>
      <c r="L93" s="144"/>
      <c r="M93" s="145"/>
      <c r="N93" s="144"/>
      <c r="O93" s="144"/>
      <c r="P93" s="144"/>
      <c r="Q93" s="188"/>
      <c r="R93" s="79"/>
      <c r="S93" s="124"/>
    </row>
    <row r="94" spans="1:19" ht="18" hidden="1" customHeight="1" x14ac:dyDescent="0.2">
      <c r="A94" s="189">
        <v>1300</v>
      </c>
      <c r="B94" s="184" t="s">
        <v>174</v>
      </c>
      <c r="C94" s="123"/>
      <c r="D94" s="120"/>
      <c r="E94" s="195"/>
      <c r="F94" s="149"/>
      <c r="G94" s="196" t="s">
        <v>93</v>
      </c>
      <c r="H94" s="197"/>
      <c r="I94" s="198"/>
      <c r="J94" s="199"/>
      <c r="K94" s="131">
        <f t="shared" ref="K94:K107" si="20">E94*D94</f>
        <v>0</v>
      </c>
      <c r="L94" s="132">
        <f t="shared" ref="L94:L107" si="21">F94*D94</f>
        <v>0</v>
      </c>
      <c r="M94" s="133">
        <f t="shared" ref="M94:M107" si="22">G94*D94</f>
        <v>0</v>
      </c>
      <c r="N94" s="200">
        <f t="shared" ref="N94:N107" si="23">H94*D94</f>
        <v>0</v>
      </c>
      <c r="O94" s="135">
        <f t="shared" ref="O94:O107" si="24">I94*D94</f>
        <v>0</v>
      </c>
      <c r="P94" s="136"/>
      <c r="Q94" s="201">
        <f t="shared" ref="Q94:Q107" si="25">SUM(K94:M94)</f>
        <v>0</v>
      </c>
      <c r="R94" s="79"/>
      <c r="S94" s="124"/>
    </row>
    <row r="95" spans="1:19" ht="18" hidden="1" customHeight="1" x14ac:dyDescent="0.2">
      <c r="A95" s="202">
        <v>1300</v>
      </c>
      <c r="B95" s="184" t="s">
        <v>175</v>
      </c>
      <c r="C95" s="123"/>
      <c r="D95" s="120"/>
      <c r="E95" s="203"/>
      <c r="F95" s="149"/>
      <c r="G95" s="196"/>
      <c r="H95" s="197"/>
      <c r="I95" s="198"/>
      <c r="J95" s="199"/>
      <c r="K95" s="131">
        <f t="shared" si="20"/>
        <v>0</v>
      </c>
      <c r="L95" s="132">
        <f t="shared" si="21"/>
        <v>0</v>
      </c>
      <c r="M95" s="133">
        <f t="shared" si="22"/>
        <v>0</v>
      </c>
      <c r="N95" s="200">
        <f t="shared" si="23"/>
        <v>0</v>
      </c>
      <c r="O95" s="135">
        <f t="shared" si="24"/>
        <v>0</v>
      </c>
      <c r="P95" s="136"/>
      <c r="Q95" s="201">
        <f t="shared" si="25"/>
        <v>0</v>
      </c>
      <c r="R95" s="79"/>
      <c r="S95" s="124"/>
    </row>
    <row r="96" spans="1:19" ht="18" hidden="1" customHeight="1" x14ac:dyDescent="0.2">
      <c r="A96" s="202">
        <v>1301</v>
      </c>
      <c r="B96" s="184" t="s">
        <v>176</v>
      </c>
      <c r="C96" s="123"/>
      <c r="D96" s="120"/>
      <c r="E96" s="203"/>
      <c r="F96" s="149"/>
      <c r="G96" s="196"/>
      <c r="H96" s="197"/>
      <c r="I96" s="198"/>
      <c r="J96" s="199"/>
      <c r="K96" s="131">
        <f t="shared" si="20"/>
        <v>0</v>
      </c>
      <c r="L96" s="132">
        <f t="shared" si="21"/>
        <v>0</v>
      </c>
      <c r="M96" s="133">
        <f t="shared" si="22"/>
        <v>0</v>
      </c>
      <c r="N96" s="200">
        <f t="shared" si="23"/>
        <v>0</v>
      </c>
      <c r="O96" s="135">
        <f t="shared" si="24"/>
        <v>0</v>
      </c>
      <c r="P96" s="136"/>
      <c r="Q96" s="201">
        <f t="shared" si="25"/>
        <v>0</v>
      </c>
      <c r="R96" s="79"/>
      <c r="S96" s="124"/>
    </row>
    <row r="97" spans="1:19" ht="19.149999999999999" hidden="1" customHeight="1" x14ac:dyDescent="0.2">
      <c r="A97" s="202">
        <v>1301</v>
      </c>
      <c r="B97" s="184" t="s">
        <v>177</v>
      </c>
      <c r="C97" s="123"/>
      <c r="D97" s="120"/>
      <c r="E97" s="203"/>
      <c r="F97" s="149"/>
      <c r="G97" s="196"/>
      <c r="H97" s="197"/>
      <c r="I97" s="198"/>
      <c r="J97" s="199"/>
      <c r="K97" s="131">
        <f t="shared" si="20"/>
        <v>0</v>
      </c>
      <c r="L97" s="132">
        <f t="shared" si="21"/>
        <v>0</v>
      </c>
      <c r="M97" s="133">
        <f t="shared" si="22"/>
        <v>0</v>
      </c>
      <c r="N97" s="200">
        <f t="shared" si="23"/>
        <v>0</v>
      </c>
      <c r="O97" s="135">
        <f t="shared" si="24"/>
        <v>0</v>
      </c>
      <c r="P97" s="136"/>
      <c r="Q97" s="201">
        <f t="shared" si="25"/>
        <v>0</v>
      </c>
      <c r="R97" s="169"/>
      <c r="S97" s="124"/>
    </row>
    <row r="98" spans="1:19" ht="19.149999999999999" hidden="1" customHeight="1" x14ac:dyDescent="0.2">
      <c r="A98" s="202">
        <v>1302</v>
      </c>
      <c r="B98" s="184" t="s">
        <v>178</v>
      </c>
      <c r="C98" s="123"/>
      <c r="D98" s="120"/>
      <c r="E98" s="203"/>
      <c r="F98" s="149"/>
      <c r="G98" s="196"/>
      <c r="H98" s="197"/>
      <c r="I98" s="198"/>
      <c r="J98" s="199"/>
      <c r="K98" s="131">
        <f t="shared" si="20"/>
        <v>0</v>
      </c>
      <c r="L98" s="132">
        <f t="shared" si="21"/>
        <v>0</v>
      </c>
      <c r="M98" s="133">
        <f t="shared" si="22"/>
        <v>0</v>
      </c>
      <c r="N98" s="200">
        <f t="shared" si="23"/>
        <v>0</v>
      </c>
      <c r="O98" s="135">
        <f t="shared" si="24"/>
        <v>0</v>
      </c>
      <c r="P98" s="136"/>
      <c r="Q98" s="201">
        <f t="shared" si="25"/>
        <v>0</v>
      </c>
      <c r="R98" s="169"/>
      <c r="S98" s="124"/>
    </row>
    <row r="99" spans="1:19" ht="19.149999999999999" hidden="1" customHeight="1" x14ac:dyDescent="0.2">
      <c r="A99" s="202">
        <v>1302</v>
      </c>
      <c r="B99" s="184" t="s">
        <v>179</v>
      </c>
      <c r="C99" s="123"/>
      <c r="D99" s="120"/>
      <c r="E99" s="203"/>
      <c r="F99" s="149"/>
      <c r="G99" s="196"/>
      <c r="H99" s="197"/>
      <c r="I99" s="198"/>
      <c r="J99" s="199"/>
      <c r="K99" s="131">
        <f t="shared" si="20"/>
        <v>0</v>
      </c>
      <c r="L99" s="132">
        <f t="shared" si="21"/>
        <v>0</v>
      </c>
      <c r="M99" s="133">
        <f t="shared" si="22"/>
        <v>0</v>
      </c>
      <c r="N99" s="200">
        <f t="shared" si="23"/>
        <v>0</v>
      </c>
      <c r="O99" s="135">
        <f t="shared" si="24"/>
        <v>0</v>
      </c>
      <c r="P99" s="136"/>
      <c r="Q99" s="201">
        <f t="shared" si="25"/>
        <v>0</v>
      </c>
      <c r="R99" s="169"/>
      <c r="S99" s="124"/>
    </row>
    <row r="100" spans="1:19" ht="19.149999999999999" hidden="1" customHeight="1" x14ac:dyDescent="0.2">
      <c r="A100" s="202">
        <v>1303</v>
      </c>
      <c r="B100" s="184" t="s">
        <v>180</v>
      </c>
      <c r="C100" s="123"/>
      <c r="D100" s="120"/>
      <c r="E100" s="203"/>
      <c r="F100" s="149"/>
      <c r="G100" s="196"/>
      <c r="H100" s="197"/>
      <c r="I100" s="198"/>
      <c r="J100" s="199"/>
      <c r="K100" s="131">
        <f t="shared" si="20"/>
        <v>0</v>
      </c>
      <c r="L100" s="132">
        <f t="shared" si="21"/>
        <v>0</v>
      </c>
      <c r="M100" s="133">
        <f t="shared" si="22"/>
        <v>0</v>
      </c>
      <c r="N100" s="200">
        <f t="shared" si="23"/>
        <v>0</v>
      </c>
      <c r="O100" s="135">
        <f t="shared" si="24"/>
        <v>0</v>
      </c>
      <c r="P100" s="136"/>
      <c r="Q100" s="201">
        <f t="shared" si="25"/>
        <v>0</v>
      </c>
      <c r="R100" s="169"/>
      <c r="S100" s="124"/>
    </row>
    <row r="101" spans="1:19" ht="19.149999999999999" hidden="1" customHeight="1" x14ac:dyDescent="0.2">
      <c r="A101" s="202">
        <v>1303</v>
      </c>
      <c r="B101" s="184" t="s">
        <v>181</v>
      </c>
      <c r="C101" s="123"/>
      <c r="D101" s="120"/>
      <c r="E101" s="203"/>
      <c r="F101" s="149"/>
      <c r="G101" s="196"/>
      <c r="H101" s="197"/>
      <c r="I101" s="198"/>
      <c r="J101" s="199"/>
      <c r="K101" s="131">
        <f t="shared" si="20"/>
        <v>0</v>
      </c>
      <c r="L101" s="132">
        <f t="shared" si="21"/>
        <v>0</v>
      </c>
      <c r="M101" s="133">
        <f t="shared" si="22"/>
        <v>0</v>
      </c>
      <c r="N101" s="200">
        <f t="shared" si="23"/>
        <v>0</v>
      </c>
      <c r="O101" s="135">
        <f t="shared" si="24"/>
        <v>0</v>
      </c>
      <c r="P101" s="136"/>
      <c r="Q101" s="201">
        <f t="shared" si="25"/>
        <v>0</v>
      </c>
      <c r="R101" s="169"/>
      <c r="S101" s="124"/>
    </row>
    <row r="102" spans="1:19" ht="19.149999999999999" hidden="1" customHeight="1" x14ac:dyDescent="0.2">
      <c r="A102" s="202">
        <v>1304</v>
      </c>
      <c r="B102" s="184" t="s">
        <v>182</v>
      </c>
      <c r="C102" s="123"/>
      <c r="D102" s="120"/>
      <c r="E102" s="203"/>
      <c r="F102" s="149"/>
      <c r="G102" s="196"/>
      <c r="H102" s="197"/>
      <c r="I102" s="198"/>
      <c r="J102" s="199"/>
      <c r="K102" s="131">
        <f t="shared" si="20"/>
        <v>0</v>
      </c>
      <c r="L102" s="132">
        <f t="shared" si="21"/>
        <v>0</v>
      </c>
      <c r="M102" s="133">
        <f t="shared" si="22"/>
        <v>0</v>
      </c>
      <c r="N102" s="200">
        <f t="shared" si="23"/>
        <v>0</v>
      </c>
      <c r="O102" s="135">
        <f t="shared" si="24"/>
        <v>0</v>
      </c>
      <c r="P102" s="136"/>
      <c r="Q102" s="201">
        <f t="shared" si="25"/>
        <v>0</v>
      </c>
      <c r="R102" s="169"/>
      <c r="S102" s="124"/>
    </row>
    <row r="103" spans="1:19" ht="19.149999999999999" hidden="1" customHeight="1" x14ac:dyDescent="0.2">
      <c r="A103" s="202">
        <v>1305</v>
      </c>
      <c r="B103" s="184" t="s">
        <v>183</v>
      </c>
      <c r="C103" s="123"/>
      <c r="D103" s="120"/>
      <c r="E103" s="203"/>
      <c r="F103" s="149"/>
      <c r="G103" s="196"/>
      <c r="H103" s="197"/>
      <c r="I103" s="198"/>
      <c r="J103" s="199"/>
      <c r="K103" s="131">
        <f t="shared" si="20"/>
        <v>0</v>
      </c>
      <c r="L103" s="132">
        <f t="shared" si="21"/>
        <v>0</v>
      </c>
      <c r="M103" s="133">
        <f t="shared" si="22"/>
        <v>0</v>
      </c>
      <c r="N103" s="200">
        <f t="shared" si="23"/>
        <v>0</v>
      </c>
      <c r="O103" s="135">
        <f t="shared" si="24"/>
        <v>0</v>
      </c>
      <c r="P103" s="136"/>
      <c r="Q103" s="201">
        <f t="shared" si="25"/>
        <v>0</v>
      </c>
      <c r="R103" s="169"/>
      <c r="S103" s="124"/>
    </row>
    <row r="104" spans="1:19" ht="19.149999999999999" hidden="1" customHeight="1" x14ac:dyDescent="0.2">
      <c r="A104" s="202">
        <v>1305</v>
      </c>
      <c r="B104" s="184" t="s">
        <v>184</v>
      </c>
      <c r="C104" s="123"/>
      <c r="D104" s="120"/>
      <c r="E104" s="203"/>
      <c r="F104" s="149"/>
      <c r="G104" s="196"/>
      <c r="H104" s="197"/>
      <c r="I104" s="198"/>
      <c r="J104" s="199"/>
      <c r="K104" s="131">
        <f t="shared" si="20"/>
        <v>0</v>
      </c>
      <c r="L104" s="132">
        <f t="shared" si="21"/>
        <v>0</v>
      </c>
      <c r="M104" s="133">
        <f t="shared" si="22"/>
        <v>0</v>
      </c>
      <c r="N104" s="200">
        <f t="shared" si="23"/>
        <v>0</v>
      </c>
      <c r="O104" s="135">
        <f t="shared" si="24"/>
        <v>0</v>
      </c>
      <c r="P104" s="136"/>
      <c r="Q104" s="201">
        <f t="shared" si="25"/>
        <v>0</v>
      </c>
      <c r="R104" s="169"/>
      <c r="S104" s="204" t="s">
        <v>74</v>
      </c>
    </row>
    <row r="105" spans="1:19" ht="19.149999999999999" hidden="1" customHeight="1" x14ac:dyDescent="0.2">
      <c r="A105" s="202">
        <v>1305</v>
      </c>
      <c r="B105" s="184" t="s">
        <v>240</v>
      </c>
      <c r="C105" s="123"/>
      <c r="D105" s="120"/>
      <c r="E105" s="203"/>
      <c r="F105" s="149"/>
      <c r="G105" s="196"/>
      <c r="H105" s="197"/>
      <c r="I105" s="198"/>
      <c r="J105" s="199"/>
      <c r="K105" s="131">
        <f t="shared" si="20"/>
        <v>0</v>
      </c>
      <c r="L105" s="132">
        <f t="shared" si="21"/>
        <v>0</v>
      </c>
      <c r="M105" s="133">
        <f t="shared" si="22"/>
        <v>0</v>
      </c>
      <c r="N105" s="200">
        <f t="shared" si="23"/>
        <v>0</v>
      </c>
      <c r="O105" s="135">
        <f t="shared" si="24"/>
        <v>0</v>
      </c>
      <c r="P105" s="136"/>
      <c r="Q105" s="201">
        <f t="shared" si="25"/>
        <v>0</v>
      </c>
      <c r="R105" s="169"/>
      <c r="S105" s="204">
        <f>SUM(K96:O97)</f>
        <v>0</v>
      </c>
    </row>
    <row r="106" spans="1:19" ht="19.149999999999999" hidden="1" customHeight="1" x14ac:dyDescent="0.2">
      <c r="A106" s="202">
        <v>1305</v>
      </c>
      <c r="B106" s="184" t="s">
        <v>185</v>
      </c>
      <c r="C106" s="123"/>
      <c r="D106" s="120"/>
      <c r="E106" s="203"/>
      <c r="F106" s="149"/>
      <c r="G106" s="196"/>
      <c r="H106" s="197"/>
      <c r="I106" s="198"/>
      <c r="J106" s="199"/>
      <c r="K106" s="131">
        <f t="shared" si="20"/>
        <v>0</v>
      </c>
      <c r="L106" s="132">
        <f t="shared" si="21"/>
        <v>0</v>
      </c>
      <c r="M106" s="133">
        <f t="shared" si="22"/>
        <v>0</v>
      </c>
      <c r="N106" s="200">
        <f t="shared" si="23"/>
        <v>0</v>
      </c>
      <c r="O106" s="135">
        <f t="shared" si="24"/>
        <v>0</v>
      </c>
      <c r="P106" s="136"/>
      <c r="Q106" s="201">
        <f t="shared" si="25"/>
        <v>0</v>
      </c>
      <c r="R106" s="169"/>
      <c r="S106" s="124"/>
    </row>
    <row r="107" spans="1:19" ht="19.149999999999999" hidden="1" customHeight="1" x14ac:dyDescent="0.2">
      <c r="A107" s="202">
        <v>1306</v>
      </c>
      <c r="B107" s="184" t="s">
        <v>186</v>
      </c>
      <c r="C107" s="123"/>
      <c r="D107" s="120"/>
      <c r="E107" s="203"/>
      <c r="F107" s="149"/>
      <c r="G107" s="196"/>
      <c r="H107" s="197"/>
      <c r="I107" s="198"/>
      <c r="J107" s="199"/>
      <c r="K107" s="131">
        <f t="shared" si="20"/>
        <v>0</v>
      </c>
      <c r="L107" s="132">
        <f t="shared" si="21"/>
        <v>0</v>
      </c>
      <c r="M107" s="133">
        <f t="shared" si="22"/>
        <v>0</v>
      </c>
      <c r="N107" s="200">
        <f t="shared" si="23"/>
        <v>0</v>
      </c>
      <c r="O107" s="135">
        <f t="shared" si="24"/>
        <v>0</v>
      </c>
      <c r="P107" s="136"/>
      <c r="Q107" s="201">
        <f t="shared" si="25"/>
        <v>0</v>
      </c>
      <c r="R107" s="169"/>
      <c r="S107" s="124"/>
    </row>
    <row r="108" spans="1:19" ht="19.149999999999999" hidden="1" customHeight="1" x14ac:dyDescent="0.2">
      <c r="A108" s="205"/>
      <c r="B108" s="139" t="s">
        <v>234</v>
      </c>
      <c r="C108" s="206"/>
      <c r="D108" s="207"/>
      <c r="E108" s="208"/>
      <c r="F108" s="209"/>
      <c r="G108" s="199"/>
      <c r="H108" s="199"/>
      <c r="I108" s="199"/>
      <c r="J108" s="199"/>
      <c r="K108" s="136"/>
      <c r="L108" s="136"/>
      <c r="M108" s="210"/>
      <c r="N108" s="136"/>
      <c r="O108" s="211"/>
      <c r="P108" s="212"/>
      <c r="Q108" s="213"/>
      <c r="R108" s="169"/>
      <c r="S108" s="124"/>
    </row>
    <row r="109" spans="1:19" ht="19.149999999999999" hidden="1" customHeight="1" x14ac:dyDescent="0.2">
      <c r="A109" s="202">
        <v>1307</v>
      </c>
      <c r="B109" s="184" t="s">
        <v>187</v>
      </c>
      <c r="C109" s="123"/>
      <c r="D109" s="120"/>
      <c r="E109" s="203"/>
      <c r="F109" s="149"/>
      <c r="G109" s="196"/>
      <c r="H109" s="197"/>
      <c r="I109" s="198"/>
      <c r="J109" s="199"/>
      <c r="K109" s="131">
        <f t="shared" ref="K109:K118" si="26">E109*D109</f>
        <v>0</v>
      </c>
      <c r="L109" s="132">
        <f t="shared" ref="L109:L118" si="27">F109*D109</f>
        <v>0</v>
      </c>
      <c r="M109" s="133">
        <f t="shared" ref="M109:M118" si="28">G109*D109</f>
        <v>0</v>
      </c>
      <c r="N109" s="200">
        <f t="shared" ref="N109:N118" si="29">H109*D109</f>
        <v>0</v>
      </c>
      <c r="O109" s="135">
        <f t="shared" ref="O109:O118" si="30">I109*D109</f>
        <v>0</v>
      </c>
      <c r="P109" s="136"/>
      <c r="Q109" s="201">
        <f t="shared" ref="Q109:Q118" si="31">SUM(K109:M109)</f>
        <v>0</v>
      </c>
      <c r="R109" s="169"/>
      <c r="S109" s="124"/>
    </row>
    <row r="110" spans="1:19" ht="19.149999999999999" hidden="1" customHeight="1" x14ac:dyDescent="0.2">
      <c r="A110" s="202">
        <v>1308</v>
      </c>
      <c r="B110" s="184" t="s">
        <v>188</v>
      </c>
      <c r="C110" s="123"/>
      <c r="D110" s="120"/>
      <c r="E110" s="203"/>
      <c r="F110" s="149"/>
      <c r="G110" s="196"/>
      <c r="H110" s="197"/>
      <c r="I110" s="198"/>
      <c r="J110" s="199"/>
      <c r="K110" s="131">
        <f t="shared" si="26"/>
        <v>0</v>
      </c>
      <c r="L110" s="132">
        <f t="shared" si="27"/>
        <v>0</v>
      </c>
      <c r="M110" s="133">
        <f t="shared" si="28"/>
        <v>0</v>
      </c>
      <c r="N110" s="200">
        <f t="shared" si="29"/>
        <v>0</v>
      </c>
      <c r="O110" s="135">
        <f t="shared" si="30"/>
        <v>0</v>
      </c>
      <c r="P110" s="136"/>
      <c r="Q110" s="201">
        <f t="shared" si="31"/>
        <v>0</v>
      </c>
      <c r="R110" s="169"/>
      <c r="S110" s="124"/>
    </row>
    <row r="111" spans="1:19" ht="19.149999999999999" hidden="1" customHeight="1" x14ac:dyDescent="0.2">
      <c r="A111" s="202">
        <v>1309</v>
      </c>
      <c r="B111" s="184" t="s">
        <v>189</v>
      </c>
      <c r="C111" s="123"/>
      <c r="D111" s="120"/>
      <c r="E111" s="203"/>
      <c r="F111" s="149"/>
      <c r="G111" s="196"/>
      <c r="H111" s="197"/>
      <c r="I111" s="198"/>
      <c r="J111" s="199"/>
      <c r="K111" s="131">
        <f t="shared" si="26"/>
        <v>0</v>
      </c>
      <c r="L111" s="132">
        <f t="shared" si="27"/>
        <v>0</v>
      </c>
      <c r="M111" s="133">
        <f t="shared" si="28"/>
        <v>0</v>
      </c>
      <c r="N111" s="200">
        <f t="shared" si="29"/>
        <v>0</v>
      </c>
      <c r="O111" s="135">
        <f t="shared" si="30"/>
        <v>0</v>
      </c>
      <c r="P111" s="136"/>
      <c r="Q111" s="201">
        <f t="shared" si="31"/>
        <v>0</v>
      </c>
      <c r="R111" s="169"/>
      <c r="S111" s="124"/>
    </row>
    <row r="112" spans="1:19" ht="19.149999999999999" hidden="1" customHeight="1" x14ac:dyDescent="0.2">
      <c r="A112" s="202">
        <v>1309</v>
      </c>
      <c r="B112" s="184" t="s">
        <v>190</v>
      </c>
      <c r="C112" s="123"/>
      <c r="D112" s="120"/>
      <c r="E112" s="203"/>
      <c r="F112" s="149"/>
      <c r="G112" s="196"/>
      <c r="H112" s="197"/>
      <c r="I112" s="198"/>
      <c r="J112" s="199"/>
      <c r="K112" s="131">
        <f t="shared" si="26"/>
        <v>0</v>
      </c>
      <c r="L112" s="132">
        <f t="shared" si="27"/>
        <v>0</v>
      </c>
      <c r="M112" s="133">
        <f t="shared" si="28"/>
        <v>0</v>
      </c>
      <c r="N112" s="200">
        <f t="shared" si="29"/>
        <v>0</v>
      </c>
      <c r="O112" s="135">
        <f t="shared" si="30"/>
        <v>0</v>
      </c>
      <c r="P112" s="136"/>
      <c r="Q112" s="201">
        <f t="shared" si="31"/>
        <v>0</v>
      </c>
      <c r="R112" s="169"/>
      <c r="S112" s="124"/>
    </row>
    <row r="113" spans="1:19" ht="19.149999999999999" hidden="1" customHeight="1" x14ac:dyDescent="0.2">
      <c r="A113" s="202">
        <v>1310</v>
      </c>
      <c r="B113" s="184" t="s">
        <v>191</v>
      </c>
      <c r="C113" s="123"/>
      <c r="D113" s="120"/>
      <c r="E113" s="203"/>
      <c r="F113" s="149"/>
      <c r="G113" s="196"/>
      <c r="H113" s="197"/>
      <c r="I113" s="198"/>
      <c r="J113" s="199"/>
      <c r="K113" s="131">
        <f t="shared" si="26"/>
        <v>0</v>
      </c>
      <c r="L113" s="132">
        <f t="shared" si="27"/>
        <v>0</v>
      </c>
      <c r="M113" s="133">
        <f t="shared" si="28"/>
        <v>0</v>
      </c>
      <c r="N113" s="200">
        <f t="shared" si="29"/>
        <v>0</v>
      </c>
      <c r="O113" s="135">
        <f t="shared" si="30"/>
        <v>0</v>
      </c>
      <c r="P113" s="136"/>
      <c r="Q113" s="201">
        <f t="shared" si="31"/>
        <v>0</v>
      </c>
      <c r="R113" s="169"/>
      <c r="S113" s="124"/>
    </row>
    <row r="114" spans="1:19" ht="19.149999999999999" hidden="1" customHeight="1" x14ac:dyDescent="0.2">
      <c r="A114" s="202">
        <v>1311</v>
      </c>
      <c r="B114" s="184" t="s">
        <v>192</v>
      </c>
      <c r="C114" s="123"/>
      <c r="D114" s="120"/>
      <c r="E114" s="203"/>
      <c r="F114" s="149"/>
      <c r="G114" s="196"/>
      <c r="H114" s="197"/>
      <c r="I114" s="198"/>
      <c r="J114" s="199"/>
      <c r="K114" s="131">
        <f t="shared" si="26"/>
        <v>0</v>
      </c>
      <c r="L114" s="132">
        <f t="shared" si="27"/>
        <v>0</v>
      </c>
      <c r="M114" s="133">
        <f t="shared" si="28"/>
        <v>0</v>
      </c>
      <c r="N114" s="200">
        <f t="shared" si="29"/>
        <v>0</v>
      </c>
      <c r="O114" s="135">
        <f t="shared" si="30"/>
        <v>0</v>
      </c>
      <c r="P114" s="136"/>
      <c r="Q114" s="201">
        <f t="shared" si="31"/>
        <v>0</v>
      </c>
      <c r="R114" s="169"/>
      <c r="S114" s="124"/>
    </row>
    <row r="115" spans="1:19" ht="19.149999999999999" hidden="1" customHeight="1" x14ac:dyDescent="0.2">
      <c r="A115" s="202">
        <v>1311</v>
      </c>
      <c r="B115" s="184" t="s">
        <v>192</v>
      </c>
      <c r="C115" s="123"/>
      <c r="D115" s="120"/>
      <c r="E115" s="203"/>
      <c r="F115" s="149"/>
      <c r="G115" s="196"/>
      <c r="H115" s="197"/>
      <c r="I115" s="198"/>
      <c r="J115" s="199"/>
      <c r="K115" s="131">
        <f t="shared" si="26"/>
        <v>0</v>
      </c>
      <c r="L115" s="132">
        <f t="shared" si="27"/>
        <v>0</v>
      </c>
      <c r="M115" s="133">
        <f t="shared" si="28"/>
        <v>0</v>
      </c>
      <c r="N115" s="200">
        <f t="shared" si="29"/>
        <v>0</v>
      </c>
      <c r="O115" s="135">
        <f t="shared" si="30"/>
        <v>0</v>
      </c>
      <c r="P115" s="136"/>
      <c r="Q115" s="201">
        <f t="shared" si="31"/>
        <v>0</v>
      </c>
      <c r="R115" s="169"/>
      <c r="S115" s="124"/>
    </row>
    <row r="116" spans="1:19" ht="19.149999999999999" hidden="1" customHeight="1" x14ac:dyDescent="0.2">
      <c r="A116" s="202">
        <v>1312</v>
      </c>
      <c r="B116" s="184" t="s">
        <v>193</v>
      </c>
      <c r="C116" s="123"/>
      <c r="D116" s="120"/>
      <c r="E116" s="203"/>
      <c r="F116" s="149"/>
      <c r="G116" s="196"/>
      <c r="H116" s="197"/>
      <c r="I116" s="198"/>
      <c r="J116" s="199"/>
      <c r="K116" s="131">
        <f t="shared" si="26"/>
        <v>0</v>
      </c>
      <c r="L116" s="132">
        <f t="shared" si="27"/>
        <v>0</v>
      </c>
      <c r="M116" s="133">
        <f t="shared" si="28"/>
        <v>0</v>
      </c>
      <c r="N116" s="200">
        <f t="shared" si="29"/>
        <v>0</v>
      </c>
      <c r="O116" s="135">
        <f t="shared" si="30"/>
        <v>0</v>
      </c>
      <c r="P116" s="136"/>
      <c r="Q116" s="201">
        <f t="shared" si="31"/>
        <v>0</v>
      </c>
      <c r="R116" s="169"/>
      <c r="S116" s="124"/>
    </row>
    <row r="117" spans="1:19" ht="19.149999999999999" hidden="1" customHeight="1" x14ac:dyDescent="0.2">
      <c r="A117" s="202">
        <v>1314</v>
      </c>
      <c r="B117" s="184" t="s">
        <v>194</v>
      </c>
      <c r="C117" s="123"/>
      <c r="D117" s="120"/>
      <c r="E117" s="203"/>
      <c r="F117" s="149"/>
      <c r="G117" s="196"/>
      <c r="H117" s="197"/>
      <c r="I117" s="198"/>
      <c r="J117" s="199"/>
      <c r="K117" s="131">
        <f t="shared" si="26"/>
        <v>0</v>
      </c>
      <c r="L117" s="132">
        <f t="shared" si="27"/>
        <v>0</v>
      </c>
      <c r="M117" s="133">
        <f t="shared" si="28"/>
        <v>0</v>
      </c>
      <c r="N117" s="200">
        <f t="shared" si="29"/>
        <v>0</v>
      </c>
      <c r="O117" s="135">
        <f t="shared" si="30"/>
        <v>0</v>
      </c>
      <c r="P117" s="136"/>
      <c r="Q117" s="201">
        <f t="shared" si="31"/>
        <v>0</v>
      </c>
      <c r="R117" s="169"/>
      <c r="S117" s="124"/>
    </row>
    <row r="118" spans="1:19" ht="19.149999999999999" hidden="1" customHeight="1" x14ac:dyDescent="0.2">
      <c r="A118" s="202">
        <v>1315</v>
      </c>
      <c r="B118" s="184" t="s">
        <v>195</v>
      </c>
      <c r="C118" s="123"/>
      <c r="D118" s="120"/>
      <c r="E118" s="203"/>
      <c r="F118" s="149"/>
      <c r="G118" s="196"/>
      <c r="H118" s="197"/>
      <c r="I118" s="198"/>
      <c r="J118" s="199"/>
      <c r="K118" s="131">
        <f t="shared" si="26"/>
        <v>0</v>
      </c>
      <c r="L118" s="132">
        <f t="shared" si="27"/>
        <v>0</v>
      </c>
      <c r="M118" s="133">
        <f t="shared" si="28"/>
        <v>0</v>
      </c>
      <c r="N118" s="200">
        <f t="shared" si="29"/>
        <v>0</v>
      </c>
      <c r="O118" s="135">
        <f t="shared" si="30"/>
        <v>0</v>
      </c>
      <c r="P118" s="136"/>
      <c r="Q118" s="201">
        <f t="shared" si="31"/>
        <v>0</v>
      </c>
      <c r="R118" s="169"/>
      <c r="S118" s="124"/>
    </row>
    <row r="119" spans="1:19" ht="18" customHeight="1" x14ac:dyDescent="0.25">
      <c r="A119" s="214"/>
      <c r="B119" s="139" t="s">
        <v>196</v>
      </c>
      <c r="C119" s="215"/>
      <c r="D119" s="216"/>
      <c r="E119" s="217"/>
      <c r="F119" s="217"/>
      <c r="G119" s="143"/>
      <c r="H119" s="143"/>
      <c r="I119" s="143"/>
      <c r="J119" s="143"/>
      <c r="K119" s="144"/>
      <c r="L119" s="144"/>
      <c r="M119" s="145"/>
      <c r="N119" s="144"/>
      <c r="O119" s="218"/>
      <c r="P119" s="219"/>
      <c r="Q119" s="220"/>
      <c r="R119" s="79"/>
      <c r="S119" s="124"/>
    </row>
    <row r="120" spans="1:19" s="170" customFormat="1" ht="18" customHeight="1" x14ac:dyDescent="0.2">
      <c r="A120" s="202" t="s">
        <v>439</v>
      </c>
      <c r="B120" s="184" t="s">
        <v>197</v>
      </c>
      <c r="C120" s="123"/>
      <c r="D120" s="120"/>
      <c r="E120" s="148"/>
      <c r="F120" s="149"/>
      <c r="G120" s="116"/>
      <c r="H120" s="116"/>
      <c r="I120" s="116"/>
      <c r="J120" s="116"/>
      <c r="K120" s="936"/>
      <c r="L120" s="936"/>
      <c r="M120" s="936"/>
      <c r="N120" s="936"/>
      <c r="O120" s="936"/>
      <c r="P120" s="936"/>
      <c r="Q120" s="173">
        <f>SUM(K120:P120)</f>
        <v>0</v>
      </c>
      <c r="R120" s="169"/>
      <c r="S120" s="80"/>
    </row>
    <row r="121" spans="1:19" s="170" customFormat="1" ht="18" customHeight="1" x14ac:dyDescent="0.2">
      <c r="A121" s="202" t="s">
        <v>440</v>
      </c>
      <c r="B121" s="184" t="s">
        <v>256</v>
      </c>
      <c r="C121" s="123"/>
      <c r="D121" s="120"/>
      <c r="E121" s="148"/>
      <c r="F121" s="149"/>
      <c r="G121" s="116"/>
      <c r="H121" s="116"/>
      <c r="I121" s="116"/>
      <c r="J121" s="116"/>
      <c r="K121" s="936"/>
      <c r="L121" s="936"/>
      <c r="M121" s="937"/>
      <c r="N121" s="1030"/>
      <c r="O121" s="936"/>
      <c r="P121" s="936"/>
      <c r="Q121" s="173">
        <f>SUM(K121:P121)</f>
        <v>0</v>
      </c>
      <c r="R121" s="169"/>
      <c r="S121" s="80"/>
    </row>
    <row r="122" spans="1:19" s="170" customFormat="1" ht="18" hidden="1" customHeight="1" x14ac:dyDescent="0.2">
      <c r="A122" s="202">
        <v>1375</v>
      </c>
      <c r="B122" s="184" t="s">
        <v>198</v>
      </c>
      <c r="C122" s="123"/>
      <c r="D122" s="120"/>
      <c r="E122" s="148"/>
      <c r="F122" s="149"/>
      <c r="G122" s="116"/>
      <c r="H122" s="116"/>
      <c r="I122" s="116"/>
      <c r="J122" s="116"/>
      <c r="K122" s="936"/>
      <c r="L122" s="936"/>
      <c r="M122" s="937"/>
      <c r="N122" s="1030"/>
      <c r="O122" s="936"/>
      <c r="P122" s="936"/>
      <c r="Q122" s="173">
        <f>SUM(K122:M122)</f>
        <v>0</v>
      </c>
      <c r="R122" s="169"/>
      <c r="S122" s="80"/>
    </row>
    <row r="123" spans="1:19" s="170" customFormat="1" ht="18" customHeight="1" x14ac:dyDescent="0.2">
      <c r="A123" s="202" t="s">
        <v>441</v>
      </c>
      <c r="B123" s="184" t="s">
        <v>199</v>
      </c>
      <c r="C123" s="123"/>
      <c r="D123" s="120"/>
      <c r="E123" s="148"/>
      <c r="F123" s="149"/>
      <c r="G123" s="116"/>
      <c r="H123" s="116"/>
      <c r="I123" s="116"/>
      <c r="J123" s="116"/>
      <c r="K123" s="936"/>
      <c r="L123" s="936"/>
      <c r="M123" s="937"/>
      <c r="N123" s="936"/>
      <c r="O123" s="936"/>
      <c r="P123" s="936"/>
      <c r="Q123" s="173">
        <f>SUM(K123:P123)</f>
        <v>0</v>
      </c>
      <c r="R123" s="169"/>
      <c r="S123" s="80"/>
    </row>
    <row r="124" spans="1:19" s="170" customFormat="1" ht="18" hidden="1" customHeight="1" x14ac:dyDescent="0.2">
      <c r="A124" s="202">
        <v>1450</v>
      </c>
      <c r="B124" s="184" t="s">
        <v>200</v>
      </c>
      <c r="C124" s="123"/>
      <c r="D124" s="120"/>
      <c r="E124" s="148"/>
      <c r="F124" s="149"/>
      <c r="G124" s="116"/>
      <c r="H124" s="116"/>
      <c r="I124" s="116"/>
      <c r="J124" s="116"/>
      <c r="K124" s="936"/>
      <c r="L124" s="936"/>
      <c r="M124" s="937"/>
      <c r="N124" s="936"/>
      <c r="O124" s="936"/>
      <c r="P124" s="936"/>
      <c r="Q124" s="173">
        <f t="shared" ref="Q124:Q140" si="32">SUM(K124:M124)</f>
        <v>0</v>
      </c>
      <c r="R124" s="169"/>
      <c r="S124" s="80"/>
    </row>
    <row r="125" spans="1:19" s="170" customFormat="1" ht="18" hidden="1" customHeight="1" x14ac:dyDescent="0.2">
      <c r="A125" s="202">
        <v>1500</v>
      </c>
      <c r="B125" s="184" t="s">
        <v>201</v>
      </c>
      <c r="C125" s="123"/>
      <c r="D125" s="120"/>
      <c r="E125" s="148"/>
      <c r="F125" s="149"/>
      <c r="G125" s="116"/>
      <c r="H125" s="116"/>
      <c r="I125" s="116"/>
      <c r="J125" s="116"/>
      <c r="K125" s="936"/>
      <c r="L125" s="936"/>
      <c r="M125" s="937"/>
      <c r="N125" s="936"/>
      <c r="O125" s="936"/>
      <c r="P125" s="936"/>
      <c r="Q125" s="173">
        <f t="shared" si="32"/>
        <v>0</v>
      </c>
      <c r="R125" s="169"/>
      <c r="S125" s="80"/>
    </row>
    <row r="126" spans="1:19" s="170" customFormat="1" ht="18" customHeight="1" x14ac:dyDescent="0.2">
      <c r="A126" s="202" t="s">
        <v>442</v>
      </c>
      <c r="B126" s="184" t="s">
        <v>202</v>
      </c>
      <c r="C126" s="123"/>
      <c r="D126" s="120"/>
      <c r="E126" s="148"/>
      <c r="F126" s="149"/>
      <c r="G126" s="116"/>
      <c r="H126" s="116"/>
      <c r="I126" s="116"/>
      <c r="J126" s="116"/>
      <c r="K126" s="936"/>
      <c r="L126" s="936"/>
      <c r="M126" s="937"/>
      <c r="N126" s="1030"/>
      <c r="O126" s="936"/>
      <c r="P126" s="936"/>
      <c r="Q126" s="173">
        <f>SUM(K126:P126)</f>
        <v>0</v>
      </c>
      <c r="R126" s="169"/>
      <c r="S126" s="80"/>
    </row>
    <row r="127" spans="1:19" s="170" customFormat="1" ht="18" hidden="1" customHeight="1" x14ac:dyDescent="0.2">
      <c r="A127" s="202">
        <v>1550</v>
      </c>
      <c r="B127" s="184" t="s">
        <v>203</v>
      </c>
      <c r="C127" s="123"/>
      <c r="D127" s="120">
        <v>5</v>
      </c>
      <c r="E127" s="148"/>
      <c r="F127" s="149"/>
      <c r="G127" s="116"/>
      <c r="H127" s="116"/>
      <c r="I127" s="116"/>
      <c r="J127" s="116"/>
      <c r="K127" s="936">
        <f t="shared" ref="K127:K132" si="33">E127*D127</f>
        <v>0</v>
      </c>
      <c r="L127" s="936">
        <f t="shared" ref="L127:L132" si="34">F127*D127</f>
        <v>0</v>
      </c>
      <c r="M127" s="937">
        <f t="shared" ref="M127:M132" si="35">G127*D127</f>
        <v>0</v>
      </c>
      <c r="N127" s="1030">
        <f t="shared" ref="N127:N132" si="36">H127*D127</f>
        <v>0</v>
      </c>
      <c r="O127" s="936">
        <f t="shared" ref="O127:P132" si="37">I127*D127</f>
        <v>0</v>
      </c>
      <c r="P127" s="936">
        <f t="shared" si="37"/>
        <v>0</v>
      </c>
      <c r="Q127" s="173">
        <f t="shared" si="32"/>
        <v>0</v>
      </c>
      <c r="R127" s="169"/>
      <c r="S127" s="80"/>
    </row>
    <row r="128" spans="1:19" s="170" customFormat="1" ht="18" customHeight="1" x14ac:dyDescent="0.2">
      <c r="A128" s="202" t="s">
        <v>443</v>
      </c>
      <c r="B128" s="184" t="s">
        <v>204</v>
      </c>
      <c r="C128" s="123"/>
      <c r="D128" s="120">
        <v>30</v>
      </c>
      <c r="E128" s="148"/>
      <c r="F128" s="149"/>
      <c r="G128" s="116"/>
      <c r="H128" s="116"/>
      <c r="I128" s="116"/>
      <c r="J128" s="116"/>
      <c r="K128" s="1030">
        <f t="shared" si="33"/>
        <v>0</v>
      </c>
      <c r="L128" s="1030">
        <f t="shared" si="34"/>
        <v>0</v>
      </c>
      <c r="M128" s="1017">
        <f t="shared" si="35"/>
        <v>0</v>
      </c>
      <c r="N128" s="1030">
        <f t="shared" si="36"/>
        <v>0</v>
      </c>
      <c r="O128" s="1030">
        <f t="shared" si="37"/>
        <v>0</v>
      </c>
      <c r="P128" s="1030">
        <f t="shared" si="37"/>
        <v>0</v>
      </c>
      <c r="Q128" s="173">
        <f>SUM(K128:P128)</f>
        <v>0</v>
      </c>
      <c r="R128" s="169"/>
      <c r="S128" s="80"/>
    </row>
    <row r="129" spans="1:19" s="170" customFormat="1" ht="18" customHeight="1" x14ac:dyDescent="0.2">
      <c r="A129" s="202" t="s">
        <v>444</v>
      </c>
      <c r="B129" s="184" t="s">
        <v>396</v>
      </c>
      <c r="C129" s="123"/>
      <c r="D129" s="120">
        <v>30</v>
      </c>
      <c r="E129" s="148"/>
      <c r="F129" s="149"/>
      <c r="G129" s="116"/>
      <c r="H129" s="116"/>
      <c r="I129" s="116"/>
      <c r="J129" s="116"/>
      <c r="K129" s="1030">
        <f t="shared" si="33"/>
        <v>0</v>
      </c>
      <c r="L129" s="1030">
        <f t="shared" si="34"/>
        <v>0</v>
      </c>
      <c r="M129" s="1017">
        <f t="shared" si="35"/>
        <v>0</v>
      </c>
      <c r="N129" s="1030">
        <f t="shared" si="36"/>
        <v>0</v>
      </c>
      <c r="O129" s="1030">
        <f t="shared" si="37"/>
        <v>0</v>
      </c>
      <c r="P129" s="1030">
        <f t="shared" si="37"/>
        <v>0</v>
      </c>
      <c r="Q129" s="173">
        <f>SUM(K129:P129)</f>
        <v>0</v>
      </c>
      <c r="R129" s="169"/>
      <c r="S129" s="80"/>
    </row>
    <row r="130" spans="1:19" s="170" customFormat="1" ht="18" hidden="1" customHeight="1" x14ac:dyDescent="0.2">
      <c r="A130" s="202">
        <v>1600</v>
      </c>
      <c r="B130" s="184" t="s">
        <v>205</v>
      </c>
      <c r="C130" s="123"/>
      <c r="D130" s="120">
        <v>25</v>
      </c>
      <c r="E130" s="148"/>
      <c r="F130" s="149"/>
      <c r="G130" s="116"/>
      <c r="H130" s="116"/>
      <c r="I130" s="116"/>
      <c r="J130" s="116"/>
      <c r="K130" s="1030">
        <f t="shared" si="33"/>
        <v>0</v>
      </c>
      <c r="L130" s="1030">
        <f t="shared" si="34"/>
        <v>0</v>
      </c>
      <c r="M130" s="1017">
        <f t="shared" si="35"/>
        <v>0</v>
      </c>
      <c r="N130" s="1030">
        <f t="shared" si="36"/>
        <v>0</v>
      </c>
      <c r="O130" s="1030">
        <f t="shared" si="37"/>
        <v>0</v>
      </c>
      <c r="P130" s="1030">
        <f t="shared" si="37"/>
        <v>0</v>
      </c>
      <c r="Q130" s="173">
        <f t="shared" si="32"/>
        <v>0</v>
      </c>
      <c r="R130" s="169"/>
    </row>
    <row r="131" spans="1:19" s="170" customFormat="1" ht="18" hidden="1" customHeight="1" x14ac:dyDescent="0.2">
      <c r="A131" s="202">
        <v>1625</v>
      </c>
      <c r="B131" s="184" t="s">
        <v>206</v>
      </c>
      <c r="C131" s="123"/>
      <c r="D131" s="120"/>
      <c r="E131" s="148"/>
      <c r="F131" s="149"/>
      <c r="G131" s="116"/>
      <c r="H131" s="116"/>
      <c r="I131" s="116"/>
      <c r="J131" s="116"/>
      <c r="K131" s="936">
        <f t="shared" si="33"/>
        <v>0</v>
      </c>
      <c r="L131" s="936">
        <f t="shared" si="34"/>
        <v>0</v>
      </c>
      <c r="M131" s="937">
        <f t="shared" si="35"/>
        <v>0</v>
      </c>
      <c r="N131" s="1030">
        <f t="shared" si="36"/>
        <v>0</v>
      </c>
      <c r="O131" s="936">
        <f t="shared" si="37"/>
        <v>0</v>
      </c>
      <c r="P131" s="936">
        <f t="shared" si="37"/>
        <v>0</v>
      </c>
      <c r="Q131" s="173">
        <f t="shared" si="32"/>
        <v>0</v>
      </c>
      <c r="R131" s="169"/>
    </row>
    <row r="132" spans="1:19" s="170" customFormat="1" ht="18" hidden="1" customHeight="1" x14ac:dyDescent="0.2">
      <c r="A132" s="202">
        <v>1675</v>
      </c>
      <c r="B132" s="184" t="s">
        <v>207</v>
      </c>
      <c r="C132" s="123"/>
      <c r="D132" s="120"/>
      <c r="E132" s="148"/>
      <c r="F132" s="149"/>
      <c r="G132" s="116"/>
      <c r="H132" s="116"/>
      <c r="I132" s="116"/>
      <c r="J132" s="116"/>
      <c r="K132" s="936">
        <f t="shared" si="33"/>
        <v>0</v>
      </c>
      <c r="L132" s="936">
        <f t="shared" si="34"/>
        <v>0</v>
      </c>
      <c r="M132" s="937">
        <f t="shared" si="35"/>
        <v>0</v>
      </c>
      <c r="N132" s="1030">
        <f t="shared" si="36"/>
        <v>0</v>
      </c>
      <c r="O132" s="936">
        <f t="shared" si="37"/>
        <v>0</v>
      </c>
      <c r="P132" s="936">
        <f t="shared" si="37"/>
        <v>0</v>
      </c>
      <c r="Q132" s="173">
        <f t="shared" si="32"/>
        <v>0</v>
      </c>
      <c r="R132" s="169"/>
    </row>
    <row r="133" spans="1:19" s="170" customFormat="1" ht="18" customHeight="1" x14ac:dyDescent="0.2">
      <c r="A133" s="202" t="s">
        <v>445</v>
      </c>
      <c r="B133" s="184" t="s">
        <v>208</v>
      </c>
      <c r="C133" s="123"/>
      <c r="D133" s="120"/>
      <c r="E133" s="148"/>
      <c r="F133" s="149"/>
      <c r="G133" s="116"/>
      <c r="H133" s="116"/>
      <c r="I133" s="116"/>
      <c r="J133" s="116"/>
      <c r="K133" s="936"/>
      <c r="L133" s="936"/>
      <c r="M133" s="937"/>
      <c r="N133" s="936"/>
      <c r="O133" s="936"/>
      <c r="P133" s="936"/>
      <c r="Q133" s="173">
        <f>SUM(K133:P133)</f>
        <v>0</v>
      </c>
      <c r="R133" s="169"/>
    </row>
    <row r="134" spans="1:19" s="170" customFormat="1" ht="18" customHeight="1" x14ac:dyDescent="0.2">
      <c r="A134" s="202" t="s">
        <v>446</v>
      </c>
      <c r="B134" s="184" t="s">
        <v>39</v>
      </c>
      <c r="C134" s="123"/>
      <c r="D134" s="120"/>
      <c r="E134" s="148"/>
      <c r="F134" s="149"/>
      <c r="G134" s="116"/>
      <c r="H134" s="116" t="s">
        <v>93</v>
      </c>
      <c r="I134" s="116"/>
      <c r="J134" s="116"/>
      <c r="K134" s="117"/>
      <c r="L134" s="117"/>
      <c r="M134" s="164"/>
      <c r="N134" s="117"/>
      <c r="O134" s="117"/>
      <c r="P134" s="117"/>
      <c r="Q134" s="173">
        <f>SUM(K134:P134)</f>
        <v>0</v>
      </c>
      <c r="R134" s="169"/>
    </row>
    <row r="135" spans="1:19" s="170" customFormat="1" ht="18" hidden="1" customHeight="1" x14ac:dyDescent="0.2">
      <c r="A135" s="202"/>
      <c r="B135" s="184" t="s">
        <v>209</v>
      </c>
      <c r="C135" s="123"/>
      <c r="D135" s="120"/>
      <c r="E135" s="148"/>
      <c r="F135" s="149"/>
      <c r="G135" s="116"/>
      <c r="H135" s="116"/>
      <c r="I135" s="116"/>
      <c r="J135" s="116"/>
      <c r="K135" s="176"/>
      <c r="L135" s="176"/>
      <c r="M135" s="179"/>
      <c r="N135" s="150"/>
      <c r="O135" s="176"/>
      <c r="P135" s="176"/>
      <c r="Q135" s="173">
        <f t="shared" si="32"/>
        <v>0</v>
      </c>
      <c r="R135" s="169"/>
    </row>
    <row r="136" spans="1:19" s="170" customFormat="1" ht="18" hidden="1" customHeight="1" x14ac:dyDescent="0.2">
      <c r="A136" s="202"/>
      <c r="B136" s="184" t="s">
        <v>156</v>
      </c>
      <c r="C136" s="123"/>
      <c r="D136" s="120">
        <v>1.25</v>
      </c>
      <c r="E136" s="148"/>
      <c r="F136" s="149"/>
      <c r="G136" s="116"/>
      <c r="H136" s="116"/>
      <c r="I136" s="116"/>
      <c r="J136" s="116"/>
      <c r="K136" s="176"/>
      <c r="L136" s="176"/>
      <c r="M136" s="179"/>
      <c r="N136" s="150"/>
      <c r="O136" s="176"/>
      <c r="P136" s="176"/>
      <c r="Q136" s="173">
        <f t="shared" si="32"/>
        <v>0</v>
      </c>
      <c r="R136" s="169"/>
    </row>
    <row r="137" spans="1:19" s="170" customFormat="1" ht="18" customHeight="1" x14ac:dyDescent="0.2">
      <c r="A137" s="202"/>
      <c r="B137" s="184" t="s">
        <v>210</v>
      </c>
      <c r="C137" s="123"/>
      <c r="D137" s="120"/>
      <c r="E137" s="148"/>
      <c r="F137" s="149"/>
      <c r="G137" s="116"/>
      <c r="H137" s="116"/>
      <c r="I137" s="116"/>
      <c r="J137" s="116"/>
      <c r="K137" s="117"/>
      <c r="L137" s="117"/>
      <c r="M137" s="164"/>
      <c r="N137" s="117"/>
      <c r="O137" s="117"/>
      <c r="P137" s="117"/>
      <c r="Q137" s="173">
        <f>SUM(K137:P137)</f>
        <v>0</v>
      </c>
      <c r="R137" s="169"/>
    </row>
    <row r="138" spans="1:19" s="170" customFormat="1" ht="18" hidden="1" customHeight="1" x14ac:dyDescent="0.2">
      <c r="A138" s="202"/>
      <c r="B138" s="184" t="s">
        <v>211</v>
      </c>
      <c r="C138" s="123"/>
      <c r="D138" s="120"/>
      <c r="E138" s="203"/>
      <c r="F138" s="149"/>
      <c r="G138" s="196"/>
      <c r="H138" s="197"/>
      <c r="I138" s="198"/>
      <c r="J138" s="199"/>
      <c r="K138" s="131">
        <f>E138*D138</f>
        <v>0</v>
      </c>
      <c r="L138" s="132">
        <f>F138*D138</f>
        <v>0</v>
      </c>
      <c r="M138" s="133">
        <f>G138*D138</f>
        <v>0</v>
      </c>
      <c r="N138" s="134">
        <f>H138*D138</f>
        <v>0</v>
      </c>
      <c r="O138" s="135">
        <f>I138*D138</f>
        <v>0</v>
      </c>
      <c r="P138" s="136"/>
      <c r="Q138" s="201">
        <f t="shared" si="32"/>
        <v>0</v>
      </c>
      <c r="R138" s="169"/>
    </row>
    <row r="139" spans="1:19" s="170" customFormat="1" ht="18" hidden="1" customHeight="1" x14ac:dyDescent="0.2">
      <c r="A139" s="202"/>
      <c r="B139" s="184" t="s">
        <v>212</v>
      </c>
      <c r="C139" s="123"/>
      <c r="D139" s="120"/>
      <c r="E139" s="203"/>
      <c r="F139" s="149"/>
      <c r="G139" s="196"/>
      <c r="H139" s="197"/>
      <c r="I139" s="198"/>
      <c r="J139" s="199"/>
      <c r="K139" s="131">
        <f>E139*D139</f>
        <v>0</v>
      </c>
      <c r="L139" s="132">
        <f>F139*D139</f>
        <v>0</v>
      </c>
      <c r="M139" s="133">
        <f>G139*D139</f>
        <v>0</v>
      </c>
      <c r="N139" s="134">
        <f>H139*D139</f>
        <v>0</v>
      </c>
      <c r="O139" s="135">
        <f>I139*D139</f>
        <v>0</v>
      </c>
      <c r="P139" s="136"/>
      <c r="Q139" s="201">
        <f t="shared" si="32"/>
        <v>0</v>
      </c>
      <c r="R139" s="169"/>
    </row>
    <row r="140" spans="1:19" s="170" customFormat="1" ht="18" hidden="1" customHeight="1" x14ac:dyDescent="0.2">
      <c r="A140" s="202"/>
      <c r="B140" s="184" t="s">
        <v>345</v>
      </c>
      <c r="C140" s="123"/>
      <c r="D140" s="120"/>
      <c r="E140" s="203"/>
      <c r="F140" s="149"/>
      <c r="G140" s="196"/>
      <c r="H140" s="197"/>
      <c r="I140" s="198"/>
      <c r="J140" s="199"/>
      <c r="K140" s="131">
        <f>E140*D140</f>
        <v>0</v>
      </c>
      <c r="L140" s="132">
        <f>F140*D140</f>
        <v>0</v>
      </c>
      <c r="M140" s="133">
        <f>G140*D140</f>
        <v>0</v>
      </c>
      <c r="N140" s="134">
        <f>H140*D140</f>
        <v>0</v>
      </c>
      <c r="O140" s="135">
        <f>I140*D140</f>
        <v>0</v>
      </c>
      <c r="P140" s="136"/>
      <c r="Q140" s="201">
        <f t="shared" si="32"/>
        <v>0</v>
      </c>
      <c r="R140" s="169"/>
    </row>
    <row r="141" spans="1:19" ht="18" customHeight="1" x14ac:dyDescent="0.25">
      <c r="A141" s="214"/>
      <c r="B141" s="139" t="s">
        <v>241</v>
      </c>
      <c r="C141" s="215"/>
      <c r="D141" s="215"/>
      <c r="E141" s="217"/>
      <c r="F141" s="217"/>
      <c r="G141" s="143"/>
      <c r="H141" s="143"/>
      <c r="I141" s="143"/>
      <c r="J141" s="143"/>
      <c r="K141" s="221"/>
      <c r="L141" s="221"/>
      <c r="M141" s="222"/>
      <c r="N141" s="221"/>
      <c r="O141" s="223"/>
      <c r="P141" s="224"/>
      <c r="Q141" s="220"/>
      <c r="R141" s="79"/>
      <c r="S141" s="170"/>
    </row>
    <row r="142" spans="1:19" s="170" customFormat="1" ht="18" hidden="1" customHeight="1" x14ac:dyDescent="0.2">
      <c r="A142" s="202" t="s">
        <v>213</v>
      </c>
      <c r="B142" s="184" t="s">
        <v>214</v>
      </c>
      <c r="C142" s="123"/>
      <c r="D142" s="120"/>
      <c r="E142" s="203"/>
      <c r="F142" s="149"/>
      <c r="G142" s="196"/>
      <c r="H142" s="197"/>
      <c r="I142" s="198"/>
      <c r="J142" s="199"/>
      <c r="K142" s="131">
        <f t="shared" ref="K142:K147" si="38">E142*D142</f>
        <v>0</v>
      </c>
      <c r="L142" s="132">
        <f t="shared" ref="L142:L147" si="39">F142*D142</f>
        <v>0</v>
      </c>
      <c r="M142" s="133">
        <f t="shared" ref="M142:M147" si="40">G142*D142</f>
        <v>0</v>
      </c>
      <c r="N142" s="200">
        <f t="shared" ref="N142:N147" si="41">H142*D142</f>
        <v>0</v>
      </c>
      <c r="O142" s="135">
        <f t="shared" ref="O142:O147" si="42">I142*D142</f>
        <v>0</v>
      </c>
      <c r="P142" s="136"/>
      <c r="Q142" s="201">
        <f t="shared" ref="Q142:Q157" si="43">SUM(K142:M142)</f>
        <v>0</v>
      </c>
      <c r="R142" s="169"/>
    </row>
    <row r="143" spans="1:19" s="170" customFormat="1" ht="18" hidden="1" customHeight="1" x14ac:dyDescent="0.2">
      <c r="A143" s="202" t="s">
        <v>213</v>
      </c>
      <c r="B143" s="184" t="s">
        <v>215</v>
      </c>
      <c r="C143" s="123"/>
      <c r="D143" s="120"/>
      <c r="E143" s="203"/>
      <c r="F143" s="149"/>
      <c r="G143" s="196"/>
      <c r="H143" s="197"/>
      <c r="I143" s="198"/>
      <c r="J143" s="199"/>
      <c r="K143" s="131">
        <f t="shared" si="38"/>
        <v>0</v>
      </c>
      <c r="L143" s="132">
        <f t="shared" si="39"/>
        <v>0</v>
      </c>
      <c r="M143" s="133">
        <f t="shared" si="40"/>
        <v>0</v>
      </c>
      <c r="N143" s="200">
        <f t="shared" si="41"/>
        <v>0</v>
      </c>
      <c r="O143" s="135">
        <f t="shared" si="42"/>
        <v>0</v>
      </c>
      <c r="P143" s="136"/>
      <c r="Q143" s="201">
        <f t="shared" si="43"/>
        <v>0</v>
      </c>
      <c r="R143" s="169"/>
    </row>
    <row r="144" spans="1:19" s="170" customFormat="1" ht="18" hidden="1" customHeight="1" x14ac:dyDescent="0.2">
      <c r="A144" s="202" t="s">
        <v>213</v>
      </c>
      <c r="B144" s="184" t="s">
        <v>216</v>
      </c>
      <c r="C144" s="123"/>
      <c r="D144" s="120"/>
      <c r="E144" s="203"/>
      <c r="F144" s="149"/>
      <c r="G144" s="196"/>
      <c r="H144" s="197"/>
      <c r="I144" s="198"/>
      <c r="J144" s="199"/>
      <c r="K144" s="131">
        <f t="shared" si="38"/>
        <v>0</v>
      </c>
      <c r="L144" s="132">
        <f t="shared" si="39"/>
        <v>0</v>
      </c>
      <c r="M144" s="133">
        <f t="shared" si="40"/>
        <v>0</v>
      </c>
      <c r="N144" s="200">
        <f t="shared" si="41"/>
        <v>0</v>
      </c>
      <c r="O144" s="135">
        <f t="shared" si="42"/>
        <v>0</v>
      </c>
      <c r="P144" s="136"/>
      <c r="Q144" s="201">
        <f t="shared" si="43"/>
        <v>0</v>
      </c>
      <c r="R144" s="169"/>
    </row>
    <row r="145" spans="1:19" s="170" customFormat="1" ht="18" hidden="1" customHeight="1" x14ac:dyDescent="0.2">
      <c r="A145" s="202" t="s">
        <v>213</v>
      </c>
      <c r="B145" s="184" t="s">
        <v>217</v>
      </c>
      <c r="C145" s="123"/>
      <c r="D145" s="120"/>
      <c r="E145" s="203"/>
      <c r="F145" s="149"/>
      <c r="G145" s="196"/>
      <c r="H145" s="197"/>
      <c r="I145" s="198"/>
      <c r="J145" s="199"/>
      <c r="K145" s="131">
        <f t="shared" si="38"/>
        <v>0</v>
      </c>
      <c r="L145" s="132">
        <f t="shared" si="39"/>
        <v>0</v>
      </c>
      <c r="M145" s="133">
        <f t="shared" si="40"/>
        <v>0</v>
      </c>
      <c r="N145" s="200">
        <f t="shared" si="41"/>
        <v>0</v>
      </c>
      <c r="O145" s="135">
        <f t="shared" si="42"/>
        <v>0</v>
      </c>
      <c r="P145" s="136"/>
      <c r="Q145" s="201">
        <f t="shared" si="43"/>
        <v>0</v>
      </c>
      <c r="R145" s="169"/>
    </row>
    <row r="146" spans="1:19" s="170" customFormat="1" ht="18" hidden="1" customHeight="1" x14ac:dyDescent="0.2">
      <c r="A146" s="202" t="s">
        <v>213</v>
      </c>
      <c r="B146" s="184" t="s">
        <v>218</v>
      </c>
      <c r="C146" s="123"/>
      <c r="D146" s="120"/>
      <c r="E146" s="203"/>
      <c r="F146" s="149"/>
      <c r="G146" s="196"/>
      <c r="H146" s="197"/>
      <c r="I146" s="198"/>
      <c r="J146" s="199"/>
      <c r="K146" s="131">
        <f t="shared" si="38"/>
        <v>0</v>
      </c>
      <c r="L146" s="132">
        <f t="shared" si="39"/>
        <v>0</v>
      </c>
      <c r="M146" s="133">
        <f t="shared" si="40"/>
        <v>0</v>
      </c>
      <c r="N146" s="200">
        <f t="shared" si="41"/>
        <v>0</v>
      </c>
      <c r="O146" s="135">
        <f t="shared" si="42"/>
        <v>0</v>
      </c>
      <c r="P146" s="136"/>
      <c r="Q146" s="201">
        <f t="shared" si="43"/>
        <v>0</v>
      </c>
      <c r="R146" s="169"/>
    </row>
    <row r="147" spans="1:19" s="170" customFormat="1" ht="18" hidden="1" customHeight="1" x14ac:dyDescent="0.2">
      <c r="A147" s="202" t="s">
        <v>213</v>
      </c>
      <c r="B147" s="184" t="s">
        <v>219</v>
      </c>
      <c r="C147" s="123"/>
      <c r="D147" s="120"/>
      <c r="E147" s="203"/>
      <c r="F147" s="149"/>
      <c r="G147" s="196"/>
      <c r="H147" s="197"/>
      <c r="I147" s="198"/>
      <c r="J147" s="199"/>
      <c r="K147" s="131">
        <f t="shared" si="38"/>
        <v>0</v>
      </c>
      <c r="L147" s="132">
        <f t="shared" si="39"/>
        <v>0</v>
      </c>
      <c r="M147" s="133">
        <f t="shared" si="40"/>
        <v>0</v>
      </c>
      <c r="N147" s="200">
        <f t="shared" si="41"/>
        <v>0</v>
      </c>
      <c r="O147" s="135">
        <f t="shared" si="42"/>
        <v>0</v>
      </c>
      <c r="P147" s="136"/>
      <c r="Q147" s="201">
        <f t="shared" si="43"/>
        <v>0</v>
      </c>
      <c r="R147" s="169"/>
    </row>
    <row r="148" spans="1:19" s="170" customFormat="1" ht="18" customHeight="1" x14ac:dyDescent="0.2">
      <c r="A148" s="202" t="s">
        <v>52</v>
      </c>
      <c r="B148" s="184" t="s">
        <v>346</v>
      </c>
      <c r="C148" s="123"/>
      <c r="D148" s="120"/>
      <c r="E148" s="148">
        <v>0</v>
      </c>
      <c r="F148" s="149"/>
      <c r="G148" s="116"/>
      <c r="H148" s="116"/>
      <c r="I148" s="116"/>
      <c r="J148" s="116"/>
      <c r="K148" s="176">
        <f t="shared" ref="K148:P148" si="44">SUM(K$17:K$31)*0%</f>
        <v>0</v>
      </c>
      <c r="L148" s="176">
        <f t="shared" si="44"/>
        <v>0</v>
      </c>
      <c r="M148" s="176">
        <f t="shared" si="44"/>
        <v>0</v>
      </c>
      <c r="N148" s="176">
        <f t="shared" si="44"/>
        <v>0</v>
      </c>
      <c r="O148" s="176">
        <f t="shared" si="44"/>
        <v>0</v>
      </c>
      <c r="P148" s="176">
        <f t="shared" si="44"/>
        <v>0</v>
      </c>
      <c r="Q148" s="173">
        <f>SUM(K148:P148)+($Q$171*0%)</f>
        <v>0</v>
      </c>
      <c r="R148" s="169"/>
    </row>
    <row r="149" spans="1:19" s="170" customFormat="1" ht="18" customHeight="1" x14ac:dyDescent="0.2">
      <c r="A149" s="202">
        <v>9945</v>
      </c>
      <c r="B149" s="184" t="s">
        <v>100</v>
      </c>
      <c r="C149" s="123"/>
      <c r="D149" s="120"/>
      <c r="E149" s="148"/>
      <c r="F149" s="149"/>
      <c r="G149" s="116"/>
      <c r="H149" s="116"/>
      <c r="I149" s="116"/>
      <c r="J149" s="116"/>
      <c r="K149" s="117"/>
      <c r="L149" s="117"/>
      <c r="M149" s="164"/>
      <c r="N149" s="117"/>
      <c r="O149" s="117"/>
      <c r="P149" s="117"/>
      <c r="Q149" s="173">
        <f>SUM(K149:P149)</f>
        <v>0</v>
      </c>
      <c r="R149" s="169"/>
    </row>
    <row r="150" spans="1:19" s="170" customFormat="1" ht="18" hidden="1" customHeight="1" x14ac:dyDescent="0.2">
      <c r="A150" s="202" t="s">
        <v>221</v>
      </c>
      <c r="B150" s="184" t="s">
        <v>222</v>
      </c>
      <c r="C150" s="123"/>
      <c r="D150" s="120"/>
      <c r="E150" s="148">
        <v>0</v>
      </c>
      <c r="F150" s="149"/>
      <c r="G150" s="116"/>
      <c r="H150" s="116"/>
      <c r="I150" s="116"/>
      <c r="J150" s="116"/>
      <c r="K150" s="176"/>
      <c r="L150" s="176"/>
      <c r="M150" s="164"/>
      <c r="N150" s="150"/>
      <c r="O150" s="176"/>
      <c r="P150" s="176"/>
      <c r="Q150" s="173">
        <f t="shared" si="43"/>
        <v>0</v>
      </c>
      <c r="R150" s="169"/>
      <c r="S150" s="80"/>
    </row>
    <row r="151" spans="1:19" s="170" customFormat="1" ht="18" hidden="1" customHeight="1" x14ac:dyDescent="0.2">
      <c r="A151" s="202" t="s">
        <v>223</v>
      </c>
      <c r="B151" s="184" t="s">
        <v>224</v>
      </c>
      <c r="C151" s="123"/>
      <c r="D151" s="120"/>
      <c r="E151" s="148"/>
      <c r="F151" s="149"/>
      <c r="G151" s="116"/>
      <c r="H151" s="116"/>
      <c r="I151" s="116"/>
      <c r="J151" s="116"/>
      <c r="K151" s="176"/>
      <c r="L151" s="176"/>
      <c r="M151" s="164"/>
      <c r="N151" s="150"/>
      <c r="O151" s="176"/>
      <c r="P151" s="176"/>
      <c r="Q151" s="173">
        <f t="shared" si="43"/>
        <v>0</v>
      </c>
      <c r="R151" s="169"/>
    </row>
    <row r="152" spans="1:19" s="170" customFormat="1" ht="18" hidden="1" customHeight="1" x14ac:dyDescent="0.2">
      <c r="A152" s="202"/>
      <c r="B152" s="184" t="s">
        <v>225</v>
      </c>
      <c r="C152" s="123"/>
      <c r="D152" s="120"/>
      <c r="E152" s="148"/>
      <c r="F152" s="149"/>
      <c r="G152" s="116"/>
      <c r="H152" s="116"/>
      <c r="I152" s="116"/>
      <c r="J152" s="116"/>
      <c r="K152" s="176"/>
      <c r="L152" s="176"/>
      <c r="M152" s="164"/>
      <c r="N152" s="150"/>
      <c r="O152" s="176"/>
      <c r="P152" s="176"/>
      <c r="Q152" s="173">
        <f t="shared" si="43"/>
        <v>0</v>
      </c>
      <c r="R152" s="169"/>
    </row>
    <row r="153" spans="1:19" ht="18.600000000000001" customHeight="1" x14ac:dyDescent="0.2">
      <c r="A153" s="202">
        <v>8525</v>
      </c>
      <c r="B153" s="184" t="s">
        <v>249</v>
      </c>
      <c r="C153" s="123"/>
      <c r="D153" s="120"/>
      <c r="E153" s="148">
        <v>0</v>
      </c>
      <c r="F153" s="149"/>
      <c r="G153" s="116"/>
      <c r="H153" s="116"/>
      <c r="I153" s="116"/>
      <c r="J153" s="116"/>
      <c r="K153" s="117"/>
      <c r="L153" s="117"/>
      <c r="M153" s="164"/>
      <c r="N153" s="117"/>
      <c r="O153" s="117"/>
      <c r="P153" s="117"/>
      <c r="Q153" s="173">
        <f>SUM(K153:P153)</f>
        <v>0</v>
      </c>
      <c r="R153" s="79"/>
      <c r="S153" s="170"/>
    </row>
    <row r="154" spans="1:19" ht="18.600000000000001" customHeight="1" x14ac:dyDescent="0.2">
      <c r="A154" s="202">
        <v>9580</v>
      </c>
      <c r="B154" s="184" t="s">
        <v>248</v>
      </c>
      <c r="C154" s="225"/>
      <c r="D154" s="120"/>
      <c r="E154" s="148">
        <v>0</v>
      </c>
      <c r="F154" s="149"/>
      <c r="G154" s="116"/>
      <c r="H154" s="116"/>
      <c r="I154" s="116"/>
      <c r="J154" s="116"/>
      <c r="K154" s="176">
        <f t="shared" ref="K154:P154" si="45">SUM(K$17:K$31)*15%</f>
        <v>93.149999999999991</v>
      </c>
      <c r="L154" s="176">
        <f t="shared" si="45"/>
        <v>0</v>
      </c>
      <c r="M154" s="176">
        <f t="shared" si="45"/>
        <v>0</v>
      </c>
      <c r="N154" s="176">
        <f t="shared" si="45"/>
        <v>0</v>
      </c>
      <c r="O154" s="176">
        <f t="shared" si="45"/>
        <v>0</v>
      </c>
      <c r="P154" s="176">
        <f t="shared" si="45"/>
        <v>0</v>
      </c>
      <c r="Q154" s="173">
        <f>SUM(K154:P154)+($Q$171*15%)</f>
        <v>93.149999999999991</v>
      </c>
      <c r="R154" s="79"/>
      <c r="S154" s="170"/>
    </row>
    <row r="155" spans="1:19" ht="18.600000000000001" customHeight="1" x14ac:dyDescent="0.2">
      <c r="A155" s="189">
        <v>9970</v>
      </c>
      <c r="B155" s="184" t="s">
        <v>331</v>
      </c>
      <c r="C155" s="226"/>
      <c r="D155" s="227"/>
      <c r="E155" s="228">
        <v>0</v>
      </c>
      <c r="F155" s="229"/>
      <c r="G155" s="116"/>
      <c r="H155" s="116"/>
      <c r="I155" s="116"/>
      <c r="J155" s="116"/>
      <c r="K155" s="117"/>
      <c r="L155" s="117"/>
      <c r="M155" s="164"/>
      <c r="N155" s="117"/>
      <c r="O155" s="117"/>
      <c r="P155" s="117"/>
      <c r="Q155" s="173">
        <f>SUM(K155:P155)</f>
        <v>0</v>
      </c>
      <c r="R155" s="79"/>
      <c r="S155" s="170"/>
    </row>
    <row r="156" spans="1:19" s="230" customFormat="1" ht="18" customHeight="1" x14ac:dyDescent="0.2">
      <c r="A156" s="189">
        <v>9970</v>
      </c>
      <c r="B156" s="184" t="s">
        <v>332</v>
      </c>
      <c r="C156" s="226"/>
      <c r="D156" s="227"/>
      <c r="E156" s="228">
        <v>0</v>
      </c>
      <c r="F156" s="229"/>
      <c r="G156" s="116"/>
      <c r="H156" s="116"/>
      <c r="I156" s="116"/>
      <c r="J156" s="116"/>
      <c r="K156" s="117"/>
      <c r="L156" s="117"/>
      <c r="M156" s="164"/>
      <c r="N156" s="117"/>
      <c r="O156" s="117"/>
      <c r="P156" s="117"/>
      <c r="Q156" s="173">
        <f>SUM(K156:P156)</f>
        <v>0</v>
      </c>
      <c r="S156" s="170"/>
    </row>
    <row r="157" spans="1:19" s="230" customFormat="1" ht="18" hidden="1" customHeight="1" x14ac:dyDescent="0.2">
      <c r="A157" s="189">
        <v>9970</v>
      </c>
      <c r="B157" s="184" t="s">
        <v>333</v>
      </c>
      <c r="C157" s="226"/>
      <c r="D157" s="227"/>
      <c r="E157" s="228">
        <v>0</v>
      </c>
      <c r="F157" s="229"/>
      <c r="G157" s="116"/>
      <c r="H157" s="116"/>
      <c r="I157" s="116"/>
      <c r="J157" s="116"/>
      <c r="K157" s="117"/>
      <c r="L157" s="117"/>
      <c r="M157" s="164"/>
      <c r="N157" s="117"/>
      <c r="O157" s="117"/>
      <c r="P157" s="117"/>
      <c r="Q157" s="173">
        <f t="shared" si="43"/>
        <v>0</v>
      </c>
      <c r="S157" s="170"/>
    </row>
    <row r="158" spans="1:19" s="230" customFormat="1" ht="18" customHeight="1" x14ac:dyDescent="0.2">
      <c r="A158" s="189">
        <v>9970</v>
      </c>
      <c r="B158" s="184" t="s">
        <v>334</v>
      </c>
      <c r="C158" s="231"/>
      <c r="D158" s="232"/>
      <c r="E158" s="233"/>
      <c r="F158" s="229"/>
      <c r="G158" s="116"/>
      <c r="H158" s="116"/>
      <c r="I158" s="116"/>
      <c r="J158" s="116"/>
      <c r="K158" s="117"/>
      <c r="L158" s="117"/>
      <c r="M158" s="164"/>
      <c r="N158" s="117"/>
      <c r="O158" s="117"/>
      <c r="P158" s="117"/>
      <c r="Q158" s="173">
        <f>SUM(K158:P158)</f>
        <v>0</v>
      </c>
      <c r="S158" s="170"/>
    </row>
    <row r="159" spans="1:19" s="230" customFormat="1" ht="18" customHeight="1" x14ac:dyDescent="0.2">
      <c r="A159" s="189">
        <v>9970</v>
      </c>
      <c r="B159" s="184" t="s">
        <v>335</v>
      </c>
      <c r="C159" s="231"/>
      <c r="D159" s="232"/>
      <c r="E159" s="233"/>
      <c r="F159" s="229"/>
      <c r="G159" s="116"/>
      <c r="H159" s="116"/>
      <c r="I159" s="116"/>
      <c r="J159" s="116"/>
      <c r="K159" s="117"/>
      <c r="L159" s="117"/>
      <c r="M159" s="164"/>
      <c r="N159" s="117"/>
      <c r="O159" s="117"/>
      <c r="P159" s="117"/>
      <c r="Q159" s="173">
        <f>SUM(K159:P159)</f>
        <v>0</v>
      </c>
      <c r="S159" s="234" t="s">
        <v>75</v>
      </c>
    </row>
    <row r="160" spans="1:19" s="230" customFormat="1" ht="18" customHeight="1" x14ac:dyDescent="0.2">
      <c r="A160" s="189">
        <v>9930</v>
      </c>
      <c r="B160" s="184" t="s">
        <v>40</v>
      </c>
      <c r="C160" s="231"/>
      <c r="D160" s="235"/>
      <c r="E160" s="236"/>
      <c r="F160" s="237"/>
      <c r="G160" s="238"/>
      <c r="H160" s="238"/>
      <c r="I160" s="238"/>
      <c r="J160" s="238"/>
      <c r="K160" s="117"/>
      <c r="L160" s="117"/>
      <c r="M160" s="164"/>
      <c r="N160" s="117"/>
      <c r="O160" s="117"/>
      <c r="P160" s="117"/>
      <c r="Q160" s="173">
        <f>SUM(K160:P160)</f>
        <v>0</v>
      </c>
      <c r="S160" s="239">
        <f>SUM(M155:M159)</f>
        <v>0</v>
      </c>
    </row>
    <row r="161" spans="1:104" ht="18" customHeight="1" x14ac:dyDescent="0.2">
      <c r="A161" s="185"/>
      <c r="B161" s="240" t="s">
        <v>87</v>
      </c>
      <c r="C161" s="241"/>
      <c r="D161" s="215"/>
      <c r="E161" s="217"/>
      <c r="F161" s="217"/>
      <c r="G161" s="143"/>
      <c r="H161" s="143"/>
      <c r="I161" s="143"/>
      <c r="J161" s="143"/>
      <c r="K161" s="144"/>
      <c r="L161" s="144"/>
      <c r="M161" s="145"/>
      <c r="N161" s="144"/>
      <c r="O161" s="218"/>
      <c r="P161" s="219"/>
      <c r="Q161" s="220"/>
      <c r="R161" s="79"/>
      <c r="S161" s="170"/>
    </row>
    <row r="162" spans="1:104" ht="18" customHeight="1" x14ac:dyDescent="0.2">
      <c r="A162" s="156"/>
      <c r="B162" s="157" t="s">
        <v>84</v>
      </c>
      <c r="C162" s="152"/>
      <c r="D162" s="120">
        <v>5</v>
      </c>
      <c r="E162" s="149"/>
      <c r="F162" s="149"/>
      <c r="G162" s="149"/>
      <c r="H162" s="116">
        <v>0</v>
      </c>
      <c r="I162" s="116">
        <v>0</v>
      </c>
      <c r="J162" s="116">
        <v>0</v>
      </c>
      <c r="K162" s="117">
        <f>SUM(E162*5)</f>
        <v>0</v>
      </c>
      <c r="L162" s="117">
        <f>SUM(F162*4)</f>
        <v>0</v>
      </c>
      <c r="M162" s="164">
        <f>SUM(G162*5)</f>
        <v>0</v>
      </c>
      <c r="N162" s="164">
        <f>SUM(H162*4)</f>
        <v>0</v>
      </c>
      <c r="O162" s="164">
        <f>SUM(I162*4)</f>
        <v>0</v>
      </c>
      <c r="P162" s="164">
        <f>SUM(J162*4)</f>
        <v>0</v>
      </c>
      <c r="Q162" s="173">
        <f>SUM(K162:P162)</f>
        <v>0</v>
      </c>
      <c r="R162" s="79"/>
    </row>
    <row r="163" spans="1:104" ht="18" customHeight="1" x14ac:dyDescent="0.2">
      <c r="A163" s="242"/>
      <c r="B163" s="242" t="s">
        <v>84</v>
      </c>
      <c r="C163" s="244"/>
      <c r="D163" s="1022">
        <v>4</v>
      </c>
      <c r="E163" s="149"/>
      <c r="F163" s="149"/>
      <c r="G163" s="149"/>
      <c r="H163" s="116">
        <v>0</v>
      </c>
      <c r="I163" s="116">
        <v>0</v>
      </c>
      <c r="J163" s="116">
        <v>0</v>
      </c>
      <c r="K163" s="117">
        <f>SUM(E163*4)</f>
        <v>0</v>
      </c>
      <c r="L163" s="117">
        <f>SUM(F163*3)</f>
        <v>0</v>
      </c>
      <c r="M163" s="117">
        <f>SUM(G163*4)</f>
        <v>0</v>
      </c>
      <c r="N163" s="117">
        <f>SUM(H163*3)</f>
        <v>0</v>
      </c>
      <c r="O163" s="117">
        <f>SUM(I163*3)</f>
        <v>0</v>
      </c>
      <c r="P163" s="117">
        <f>SUM(J163*3)</f>
        <v>0</v>
      </c>
      <c r="Q163" s="173">
        <f>SUM(K163:P163)</f>
        <v>0</v>
      </c>
      <c r="R163" s="79"/>
    </row>
    <row r="164" spans="1:104" ht="18" customHeight="1" x14ac:dyDescent="0.2">
      <c r="A164" s="242"/>
      <c r="B164" s="243" t="s">
        <v>265</v>
      </c>
      <c r="C164" s="244"/>
      <c r="D164" s="245"/>
      <c r="E164" s="246"/>
      <c r="F164" s="247"/>
      <c r="G164" s="248"/>
      <c r="H164" s="249"/>
      <c r="I164" s="249"/>
      <c r="J164" s="250"/>
      <c r="K164" s="251">
        <f>SUM(K6:K163)-K148-K154</f>
        <v>621</v>
      </c>
      <c r="L164" s="252">
        <f>SUM(L6:L162)-L148-L154</f>
        <v>0</v>
      </c>
      <c r="M164" s="252">
        <f>SUM(M6:M163)-M148-M154</f>
        <v>80</v>
      </c>
      <c r="N164" s="253">
        <f>SUM(N7:N160)</f>
        <v>0</v>
      </c>
      <c r="O164" s="252">
        <f>SUM(O7:O160)</f>
        <v>0</v>
      </c>
      <c r="P164" s="252">
        <f>SUM(P7:P160)</f>
        <v>0</v>
      </c>
      <c r="Q164" s="254">
        <f>SUM(Q7:Q160)-G183</f>
        <v>700.99999999999989</v>
      </c>
      <c r="R164" s="255">
        <f>SUM(K164:P164)</f>
        <v>701</v>
      </c>
    </row>
    <row r="165" spans="1:104" ht="18" customHeight="1" x14ac:dyDescent="0.2">
      <c r="A165" s="256"/>
      <c r="B165" s="257" t="s">
        <v>266</v>
      </c>
      <c r="C165" s="244"/>
      <c r="D165" s="258"/>
      <c r="E165" s="259"/>
      <c r="F165" s="260"/>
      <c r="G165" s="261"/>
      <c r="H165" s="262"/>
      <c r="I165" s="262"/>
      <c r="J165" s="262"/>
      <c r="K165" s="263" t="str">
        <f t="shared" ref="K165:P165" si="46">IF(K175+K174-K168&gt;0,K175+K174-K168,"")</f>
        <v/>
      </c>
      <c r="L165" s="263" t="str">
        <f t="shared" si="46"/>
        <v/>
      </c>
      <c r="M165" s="263" t="str">
        <f t="shared" si="46"/>
        <v/>
      </c>
      <c r="N165" s="263" t="str">
        <f t="shared" si="46"/>
        <v/>
      </c>
      <c r="O165" s="263" t="str">
        <f t="shared" si="46"/>
        <v/>
      </c>
      <c r="P165" s="263" t="str">
        <f t="shared" si="46"/>
        <v/>
      </c>
      <c r="Q165" s="264">
        <f>SUM(K165:P165)</f>
        <v>0</v>
      </c>
      <c r="R165" s="255"/>
    </row>
    <row r="166" spans="1:104" ht="18" customHeight="1" x14ac:dyDescent="0.2">
      <c r="A166" s="265"/>
      <c r="B166" s="266"/>
      <c r="C166" s="266"/>
      <c r="D166" s="266"/>
      <c r="E166" s="267"/>
      <c r="F166" s="268"/>
      <c r="G166" s="269"/>
      <c r="H166" s="270"/>
      <c r="I166" s="270"/>
      <c r="J166" s="270"/>
      <c r="K166" s="271"/>
      <c r="L166" s="272"/>
      <c r="M166" s="272"/>
      <c r="N166" s="273"/>
      <c r="O166" s="272"/>
      <c r="P166" s="272"/>
      <c r="Q166" s="274"/>
      <c r="R166" s="255"/>
      <c r="S166" s="230"/>
    </row>
    <row r="167" spans="1:104" ht="18" customHeight="1" thickBot="1" x14ac:dyDescent="0.25">
      <c r="A167" s="265"/>
      <c r="B167" s="266"/>
      <c r="C167" s="266"/>
      <c r="D167" s="275"/>
      <c r="E167" s="267"/>
      <c r="F167" s="268"/>
      <c r="G167" s="269"/>
      <c r="H167" s="270"/>
      <c r="I167" s="270"/>
      <c r="J167" s="270"/>
      <c r="K167" s="271" t="s">
        <v>257</v>
      </c>
      <c r="L167" s="272" t="s">
        <v>262</v>
      </c>
      <c r="M167" s="272" t="s">
        <v>258</v>
      </c>
      <c r="N167" s="273" t="s">
        <v>259</v>
      </c>
      <c r="O167" s="272" t="s">
        <v>260</v>
      </c>
      <c r="P167" s="272" t="s">
        <v>261</v>
      </c>
      <c r="Q167" s="274" t="s">
        <v>263</v>
      </c>
      <c r="R167" s="255"/>
      <c r="S167" s="230"/>
    </row>
    <row r="168" spans="1:104" ht="16.5" thickBot="1" x14ac:dyDescent="0.3">
      <c r="A168" s="276" t="s">
        <v>41</v>
      </c>
      <c r="B168" s="277"/>
      <c r="C168" s="277"/>
      <c r="D168" s="278"/>
      <c r="E168" s="279"/>
      <c r="F168" s="280" t="s">
        <v>93</v>
      </c>
      <c r="G168" s="281"/>
      <c r="H168" s="282" t="s">
        <v>64</v>
      </c>
      <c r="I168" s="283"/>
      <c r="J168" s="283"/>
      <c r="K168" s="284">
        <f t="shared" ref="K168:P168" si="47">K164</f>
        <v>621</v>
      </c>
      <c r="L168" s="284">
        <f t="shared" si="47"/>
        <v>0</v>
      </c>
      <c r="M168" s="284">
        <f t="shared" si="47"/>
        <v>80</v>
      </c>
      <c r="N168" s="284">
        <f t="shared" si="47"/>
        <v>0</v>
      </c>
      <c r="O168" s="284">
        <f t="shared" si="47"/>
        <v>0</v>
      </c>
      <c r="P168" s="284">
        <f t="shared" si="47"/>
        <v>0</v>
      </c>
      <c r="Q168" s="285">
        <f>Q164+Q165+Q171</f>
        <v>700.99999999999989</v>
      </c>
      <c r="T168" s="79"/>
    </row>
    <row r="169" spans="1:104" ht="15.75" x14ac:dyDescent="0.25">
      <c r="A169" s="155" t="s">
        <v>42</v>
      </c>
      <c r="B169" s="287"/>
      <c r="C169" s="287"/>
      <c r="D169" s="288"/>
      <c r="E169" s="289"/>
      <c r="F169" s="265"/>
      <c r="G169" s="290"/>
      <c r="H169" s="291" t="s">
        <v>271</v>
      </c>
      <c r="I169" s="292"/>
      <c r="J169" s="292"/>
      <c r="K169" s="293"/>
      <c r="L169" s="293"/>
      <c r="M169" s="293"/>
      <c r="N169" s="294"/>
      <c r="O169" s="294"/>
      <c r="P169" s="294"/>
      <c r="Q169" s="295">
        <f>SUM(K169:P169)</f>
        <v>0</v>
      </c>
      <c r="R169" s="296" t="str">
        <f>IF(Q169+Q173=(G180+G181),"","NOT BALANCED")</f>
        <v/>
      </c>
      <c r="T169" s="79"/>
    </row>
    <row r="170" spans="1:104" ht="15.75" x14ac:dyDescent="0.25">
      <c r="A170" s="297" t="s">
        <v>43</v>
      </c>
      <c r="B170" s="298"/>
      <c r="C170" s="298"/>
      <c r="D170" s="288"/>
      <c r="E170" s="289"/>
      <c r="F170" s="280"/>
      <c r="G170" s="281"/>
      <c r="H170" s="291" t="s">
        <v>270</v>
      </c>
      <c r="I170" s="292"/>
      <c r="J170" s="292"/>
      <c r="K170" s="293"/>
      <c r="L170" s="293"/>
      <c r="M170" s="293"/>
      <c r="N170" s="294"/>
      <c r="O170" s="294"/>
      <c r="P170" s="294"/>
      <c r="Q170" s="295">
        <f>SUM(K170:P170)</f>
        <v>0</v>
      </c>
      <c r="R170" s="296" t="str">
        <f>IF(Q170=G182,"","NOT BALANCED")</f>
        <v/>
      </c>
      <c r="S170" s="230"/>
      <c r="T170" s="79"/>
    </row>
    <row r="171" spans="1:104" ht="15.75" x14ac:dyDescent="0.25">
      <c r="A171" s="297" t="s">
        <v>44</v>
      </c>
      <c r="B171" s="298"/>
      <c r="C171" s="298"/>
      <c r="D171" s="288"/>
      <c r="E171" s="289"/>
      <c r="F171" s="280"/>
      <c r="G171" s="281"/>
      <c r="H171" s="291" t="s">
        <v>86</v>
      </c>
      <c r="I171" s="292"/>
      <c r="J171" s="292"/>
      <c r="K171" s="299"/>
      <c r="L171" s="299"/>
      <c r="M171" s="299"/>
      <c r="N171" s="300"/>
      <c r="O171" s="300"/>
      <c r="P171" s="300"/>
      <c r="Q171" s="295">
        <f>G183</f>
        <v>0</v>
      </c>
      <c r="R171" s="296" t="str">
        <f>IF(Q171=G183,"","NOT BALANCED")</f>
        <v/>
      </c>
      <c r="T171" s="301"/>
      <c r="U171" s="302"/>
      <c r="V171" s="302"/>
      <c r="W171" s="302"/>
      <c r="X171" s="302"/>
      <c r="Y171" s="302"/>
      <c r="Z171" s="302"/>
      <c r="AA171" s="302"/>
      <c r="AB171" s="302"/>
      <c r="AC171" s="302"/>
      <c r="AD171" s="302"/>
      <c r="AE171" s="302"/>
      <c r="AF171" s="302"/>
      <c r="AG171" s="302"/>
      <c r="AH171" s="302"/>
      <c r="AI171" s="302"/>
      <c r="AJ171" s="302"/>
      <c r="AK171" s="302"/>
      <c r="AL171" s="302"/>
      <c r="AM171" s="302"/>
      <c r="AN171" s="302"/>
      <c r="AO171" s="302"/>
      <c r="AP171" s="302"/>
      <c r="AQ171" s="302"/>
      <c r="AR171" s="302"/>
      <c r="AS171" s="302"/>
      <c r="AT171" s="302"/>
      <c r="AU171" s="302"/>
      <c r="AV171" s="302"/>
      <c r="AW171" s="302"/>
      <c r="AX171" s="302"/>
      <c r="AY171" s="302"/>
      <c r="AZ171" s="302"/>
      <c r="BA171" s="302"/>
      <c r="BB171" s="302"/>
      <c r="BC171" s="302"/>
      <c r="BD171" s="302"/>
      <c r="BE171" s="302"/>
      <c r="BF171" s="302"/>
      <c r="BG171" s="302"/>
      <c r="BH171" s="302"/>
      <c r="BI171" s="302"/>
      <c r="BJ171" s="302"/>
      <c r="BK171" s="302"/>
      <c r="BL171" s="302"/>
      <c r="BM171" s="302"/>
      <c r="BN171" s="302"/>
      <c r="BO171" s="302"/>
      <c r="BP171" s="302"/>
      <c r="BQ171" s="302"/>
      <c r="BR171" s="302"/>
      <c r="BS171" s="302"/>
      <c r="BT171" s="302"/>
      <c r="BU171" s="302"/>
      <c r="BV171" s="302"/>
      <c r="BW171" s="302"/>
      <c r="BX171" s="302"/>
      <c r="BY171" s="302"/>
      <c r="BZ171" s="302"/>
      <c r="CA171" s="302"/>
      <c r="CB171" s="302"/>
      <c r="CC171" s="302"/>
      <c r="CD171" s="302"/>
      <c r="CE171" s="302"/>
      <c r="CF171" s="302"/>
      <c r="CG171" s="302"/>
      <c r="CH171" s="302"/>
      <c r="CI171" s="302"/>
      <c r="CJ171" s="302"/>
      <c r="CK171" s="302"/>
      <c r="CL171" s="302"/>
      <c r="CM171" s="302"/>
      <c r="CN171" s="302"/>
      <c r="CO171" s="302"/>
      <c r="CP171" s="302"/>
      <c r="CQ171" s="302"/>
      <c r="CR171" s="302"/>
      <c r="CS171" s="302"/>
      <c r="CT171" s="302"/>
      <c r="CU171" s="302"/>
      <c r="CV171" s="302"/>
      <c r="CW171" s="302"/>
      <c r="CX171" s="302"/>
      <c r="CY171" s="302"/>
      <c r="CZ171" s="302"/>
    </row>
    <row r="172" spans="1:104" ht="15.75" x14ac:dyDescent="0.25">
      <c r="A172" s="297" t="s">
        <v>37</v>
      </c>
      <c r="B172" s="303"/>
      <c r="C172" s="298"/>
      <c r="D172" s="304"/>
      <c r="E172" s="289"/>
      <c r="F172" s="280"/>
      <c r="G172" s="281"/>
      <c r="H172" s="282" t="s">
        <v>269</v>
      </c>
      <c r="I172" s="283"/>
      <c r="J172" s="283"/>
      <c r="K172" s="305">
        <v>621</v>
      </c>
      <c r="L172" s="305"/>
      <c r="M172" s="305">
        <v>80</v>
      </c>
      <c r="N172" s="294"/>
      <c r="O172" s="294"/>
      <c r="P172" s="294"/>
      <c r="Q172" s="295">
        <f>SUM(K172:P172)</f>
        <v>701</v>
      </c>
      <c r="R172" s="296" t="str">
        <f>IF(Q172=(P180+P181),"","NOT BALANCED")</f>
        <v/>
      </c>
      <c r="T172" s="301"/>
      <c r="U172" s="302"/>
      <c r="V172" s="302"/>
      <c r="W172" s="302"/>
      <c r="X172" s="302"/>
      <c r="Y172" s="302"/>
      <c r="Z172" s="302"/>
      <c r="AA172" s="302"/>
      <c r="AB172" s="302"/>
      <c r="AC172" s="302"/>
      <c r="AD172" s="302"/>
      <c r="AE172" s="302"/>
      <c r="AF172" s="302"/>
      <c r="AG172" s="302"/>
      <c r="AH172" s="302"/>
      <c r="AI172" s="302"/>
      <c r="AJ172" s="302"/>
      <c r="AK172" s="302"/>
      <c r="AL172" s="302"/>
      <c r="AM172" s="302"/>
      <c r="AN172" s="302"/>
      <c r="AO172" s="302"/>
      <c r="AP172" s="302"/>
      <c r="AQ172" s="302"/>
      <c r="AR172" s="302"/>
      <c r="AS172" s="302"/>
      <c r="AT172" s="302"/>
      <c r="AU172" s="302"/>
      <c r="AV172" s="302"/>
      <c r="AW172" s="302"/>
      <c r="AX172" s="302"/>
      <c r="AY172" s="302"/>
      <c r="AZ172" s="302"/>
      <c r="BA172" s="302"/>
      <c r="BB172" s="302"/>
      <c r="BC172" s="302"/>
      <c r="BD172" s="302"/>
      <c r="BE172" s="302"/>
      <c r="BF172" s="302"/>
      <c r="BG172" s="302"/>
      <c r="BH172" s="302"/>
      <c r="BI172" s="302"/>
      <c r="BJ172" s="302"/>
      <c r="BK172" s="302"/>
      <c r="BL172" s="302"/>
      <c r="BM172" s="302"/>
      <c r="BN172" s="302"/>
      <c r="BO172" s="302"/>
      <c r="BP172" s="302"/>
      <c r="BQ172" s="302"/>
      <c r="BR172" s="302"/>
      <c r="BS172" s="302"/>
      <c r="BT172" s="302"/>
      <c r="BU172" s="302"/>
      <c r="BV172" s="302"/>
      <c r="BW172" s="302"/>
      <c r="BX172" s="302"/>
      <c r="BY172" s="302"/>
      <c r="BZ172" s="302"/>
      <c r="CA172" s="302"/>
      <c r="CB172" s="302"/>
      <c r="CC172" s="302"/>
      <c r="CD172" s="302"/>
      <c r="CE172" s="302"/>
      <c r="CF172" s="302"/>
      <c r="CG172" s="302"/>
      <c r="CH172" s="302"/>
      <c r="CI172" s="302"/>
      <c r="CJ172" s="302"/>
      <c r="CK172" s="302"/>
      <c r="CL172" s="302"/>
      <c r="CM172" s="302"/>
      <c r="CN172" s="302"/>
      <c r="CO172" s="302"/>
      <c r="CP172" s="302"/>
      <c r="CQ172" s="302"/>
      <c r="CR172" s="302"/>
      <c r="CS172" s="302"/>
      <c r="CT172" s="302"/>
      <c r="CU172" s="302"/>
      <c r="CV172" s="302"/>
      <c r="CW172" s="302"/>
      <c r="CX172" s="302"/>
      <c r="CY172" s="302"/>
      <c r="CZ172" s="302"/>
    </row>
    <row r="173" spans="1:104" ht="15.75" x14ac:dyDescent="0.25">
      <c r="A173" s="297" t="s">
        <v>45</v>
      </c>
      <c r="B173" s="306"/>
      <c r="C173" s="298"/>
      <c r="D173" s="278"/>
      <c r="E173" s="289"/>
      <c r="F173" s="280"/>
      <c r="G173" s="281"/>
      <c r="H173" s="282" t="s">
        <v>268</v>
      </c>
      <c r="I173" s="283"/>
      <c r="J173" s="283"/>
      <c r="K173" s="305"/>
      <c r="L173" s="305"/>
      <c r="M173" s="305"/>
      <c r="N173" s="294"/>
      <c r="O173" s="294"/>
      <c r="P173" s="294"/>
      <c r="Q173" s="295">
        <f>SUM(K173:P173)</f>
        <v>0</v>
      </c>
      <c r="R173" s="296"/>
      <c r="T173" s="301"/>
      <c r="U173" s="302"/>
      <c r="V173" s="302"/>
      <c r="W173" s="302"/>
      <c r="X173" s="302"/>
      <c r="Y173" s="302"/>
      <c r="Z173" s="302"/>
      <c r="AA173" s="302"/>
      <c r="AB173" s="302"/>
      <c r="AC173" s="302"/>
      <c r="AD173" s="302"/>
      <c r="AE173" s="302"/>
      <c r="AF173" s="302"/>
      <c r="AG173" s="302"/>
      <c r="AH173" s="302"/>
      <c r="AI173" s="302"/>
      <c r="AJ173" s="302"/>
      <c r="AK173" s="302"/>
      <c r="AL173" s="302"/>
      <c r="AM173" s="302"/>
      <c r="AN173" s="302"/>
      <c r="AO173" s="302"/>
      <c r="AP173" s="302"/>
      <c r="AQ173" s="302"/>
      <c r="AR173" s="302"/>
      <c r="AS173" s="302"/>
      <c r="AT173" s="302"/>
      <c r="AU173" s="302"/>
      <c r="AV173" s="302"/>
      <c r="AW173" s="302"/>
      <c r="AX173" s="302"/>
      <c r="AY173" s="302"/>
      <c r="AZ173" s="302"/>
      <c r="BA173" s="302"/>
      <c r="BB173" s="302"/>
      <c r="BC173" s="302"/>
      <c r="BD173" s="302"/>
      <c r="BE173" s="302"/>
      <c r="BF173" s="302"/>
      <c r="BG173" s="302"/>
      <c r="BH173" s="302"/>
      <c r="BI173" s="302"/>
      <c r="BJ173" s="302"/>
      <c r="BK173" s="302"/>
      <c r="BL173" s="302"/>
      <c r="BM173" s="302"/>
      <c r="BN173" s="302"/>
      <c r="BO173" s="302"/>
      <c r="BP173" s="302"/>
      <c r="BQ173" s="302"/>
      <c r="BR173" s="302"/>
      <c r="BS173" s="302"/>
      <c r="BT173" s="302"/>
      <c r="BU173" s="302"/>
      <c r="BV173" s="302"/>
      <c r="BW173" s="302"/>
      <c r="BX173" s="302"/>
      <c r="BY173" s="302"/>
      <c r="BZ173" s="302"/>
      <c r="CA173" s="302"/>
      <c r="CB173" s="302"/>
      <c r="CC173" s="302"/>
      <c r="CD173" s="302"/>
      <c r="CE173" s="302"/>
      <c r="CF173" s="302"/>
      <c r="CG173" s="302"/>
      <c r="CH173" s="302"/>
      <c r="CI173" s="302"/>
      <c r="CJ173" s="302"/>
      <c r="CK173" s="302"/>
      <c r="CL173" s="302"/>
      <c r="CM173" s="302"/>
      <c r="CN173" s="302"/>
      <c r="CO173" s="302"/>
      <c r="CP173" s="302"/>
      <c r="CQ173" s="302"/>
      <c r="CR173" s="302"/>
      <c r="CS173" s="302"/>
      <c r="CT173" s="302"/>
      <c r="CU173" s="302"/>
      <c r="CV173" s="302"/>
      <c r="CW173" s="302"/>
      <c r="CX173" s="302"/>
      <c r="CY173" s="302"/>
      <c r="CZ173" s="302"/>
    </row>
    <row r="174" spans="1:104" ht="15.75" x14ac:dyDescent="0.25">
      <c r="A174" s="297"/>
      <c r="C174" s="298"/>
      <c r="D174" s="304"/>
      <c r="E174" s="289"/>
      <c r="F174" s="280"/>
      <c r="G174" s="281"/>
      <c r="H174" s="281" t="s">
        <v>267</v>
      </c>
      <c r="I174" s="283"/>
      <c r="J174" s="283"/>
      <c r="K174" s="284">
        <f t="shared" ref="K174:P174" si="48">SUM(K169:K173)</f>
        <v>621</v>
      </c>
      <c r="L174" s="284">
        <f t="shared" si="48"/>
        <v>0</v>
      </c>
      <c r="M174" s="284">
        <f t="shared" si="48"/>
        <v>80</v>
      </c>
      <c r="N174" s="284">
        <f t="shared" si="48"/>
        <v>0</v>
      </c>
      <c r="O174" s="284">
        <f t="shared" si="48"/>
        <v>0</v>
      </c>
      <c r="P174" s="284">
        <f t="shared" si="48"/>
        <v>0</v>
      </c>
      <c r="Q174" s="308">
        <f>SUM(K174:P174)+Q171</f>
        <v>701</v>
      </c>
      <c r="R174" s="296"/>
      <c r="T174" s="301"/>
      <c r="U174" s="302"/>
      <c r="V174" s="302"/>
      <c r="W174" s="302"/>
      <c r="X174" s="302"/>
      <c r="Y174" s="302"/>
      <c r="Z174" s="302"/>
      <c r="AA174" s="302"/>
      <c r="AB174" s="302"/>
      <c r="AC174" s="302"/>
      <c r="AD174" s="302"/>
      <c r="AE174" s="302"/>
      <c r="AF174" s="302"/>
      <c r="AG174" s="302"/>
      <c r="AH174" s="302"/>
      <c r="AI174" s="302"/>
      <c r="AJ174" s="302"/>
      <c r="AK174" s="302"/>
      <c r="AL174" s="302"/>
      <c r="AM174" s="302"/>
      <c r="AN174" s="302"/>
      <c r="AO174" s="302"/>
      <c r="AP174" s="302"/>
      <c r="AQ174" s="302"/>
      <c r="AR174" s="302"/>
      <c r="AS174" s="302"/>
      <c r="AT174" s="302"/>
      <c r="AU174" s="302"/>
      <c r="AV174" s="302"/>
      <c r="AW174" s="302"/>
      <c r="AX174" s="302"/>
      <c r="AY174" s="302"/>
      <c r="AZ174" s="302"/>
      <c r="BA174" s="302"/>
      <c r="BB174" s="302"/>
      <c r="BC174" s="302"/>
      <c r="BD174" s="302"/>
      <c r="BE174" s="302"/>
      <c r="BF174" s="302"/>
      <c r="BG174" s="302"/>
      <c r="BH174" s="302"/>
      <c r="BI174" s="302"/>
      <c r="BJ174" s="302"/>
      <c r="BK174" s="302"/>
      <c r="BL174" s="302"/>
      <c r="BM174" s="302"/>
      <c r="BN174" s="302"/>
      <c r="BO174" s="302"/>
      <c r="BP174" s="302"/>
      <c r="BQ174" s="302"/>
      <c r="BR174" s="302"/>
      <c r="BS174" s="302"/>
      <c r="BT174" s="302"/>
      <c r="BU174" s="302"/>
      <c r="BV174" s="302"/>
      <c r="BW174" s="302"/>
      <c r="BX174" s="302"/>
      <c r="BY174" s="302"/>
      <c r="BZ174" s="302"/>
      <c r="CA174" s="302"/>
      <c r="CB174" s="302"/>
      <c r="CC174" s="302"/>
      <c r="CD174" s="302"/>
      <c r="CE174" s="302"/>
      <c r="CF174" s="302"/>
      <c r="CG174" s="302"/>
      <c r="CH174" s="302"/>
      <c r="CI174" s="302"/>
      <c r="CJ174" s="302"/>
      <c r="CK174" s="302"/>
      <c r="CL174" s="302"/>
      <c r="CM174" s="302"/>
      <c r="CN174" s="302"/>
      <c r="CO174" s="302"/>
      <c r="CP174" s="302"/>
      <c r="CQ174" s="302"/>
      <c r="CR174" s="302"/>
      <c r="CS174" s="302"/>
      <c r="CT174" s="302"/>
      <c r="CU174" s="302"/>
      <c r="CV174" s="302"/>
      <c r="CW174" s="302"/>
      <c r="CX174" s="302"/>
      <c r="CY174" s="302"/>
      <c r="CZ174" s="302"/>
    </row>
    <row r="175" spans="1:104" ht="15.75" x14ac:dyDescent="0.25">
      <c r="A175" s="297" t="s">
        <v>46</v>
      </c>
      <c r="B175" s="298"/>
      <c r="C175" s="298"/>
      <c r="D175" s="304"/>
      <c r="E175" s="289"/>
      <c r="F175" s="280"/>
      <c r="G175" s="290"/>
      <c r="H175" s="309" t="s">
        <v>88</v>
      </c>
      <c r="I175" s="310"/>
      <c r="J175" s="311"/>
      <c r="K175" s="312">
        <f t="shared" ref="K175:P175" si="49">(K162+K163)</f>
        <v>0</v>
      </c>
      <c r="L175" s="312">
        <f t="shared" si="49"/>
        <v>0</v>
      </c>
      <c r="M175" s="312">
        <f t="shared" si="49"/>
        <v>0</v>
      </c>
      <c r="N175" s="312">
        <f t="shared" si="49"/>
        <v>0</v>
      </c>
      <c r="O175" s="312">
        <f t="shared" si="49"/>
        <v>0</v>
      </c>
      <c r="P175" s="312">
        <f t="shared" si="49"/>
        <v>0</v>
      </c>
      <c r="Q175" s="308">
        <f>SUM(K175:P175)</f>
        <v>0</v>
      </c>
      <c r="R175" s="296" t="str">
        <f>IF(Q175=M180,"","NOT BALANCED")</f>
        <v/>
      </c>
      <c r="T175" s="301"/>
      <c r="U175" s="302"/>
      <c r="V175" s="302"/>
      <c r="W175" s="302"/>
      <c r="X175" s="302"/>
      <c r="Y175" s="302"/>
      <c r="Z175" s="302"/>
      <c r="AA175" s="302"/>
      <c r="AB175" s="302"/>
      <c r="AC175" s="302"/>
      <c r="AD175" s="302"/>
      <c r="AE175" s="302"/>
      <c r="AF175" s="302"/>
      <c r="AG175" s="302"/>
      <c r="AH175" s="302"/>
      <c r="AI175" s="302"/>
      <c r="AJ175" s="302"/>
      <c r="AK175" s="302"/>
      <c r="AL175" s="302"/>
      <c r="AM175" s="302"/>
      <c r="AN175" s="302"/>
      <c r="AO175" s="302"/>
      <c r="AP175" s="302"/>
      <c r="AQ175" s="302"/>
      <c r="AR175" s="302"/>
      <c r="AS175" s="302"/>
      <c r="AT175" s="302"/>
      <c r="AU175" s="302"/>
      <c r="AV175" s="302"/>
      <c r="AW175" s="302"/>
      <c r="AX175" s="302"/>
      <c r="AY175" s="302"/>
      <c r="AZ175" s="302"/>
      <c r="BA175" s="302"/>
      <c r="BB175" s="302"/>
      <c r="BC175" s="302"/>
      <c r="BD175" s="302"/>
      <c r="BE175" s="302"/>
      <c r="BF175" s="302"/>
      <c r="BG175" s="302"/>
      <c r="BH175" s="302"/>
      <c r="BI175" s="302"/>
      <c r="BJ175" s="302"/>
      <c r="BK175" s="302"/>
      <c r="BL175" s="302"/>
      <c r="BM175" s="302"/>
      <c r="BN175" s="302"/>
      <c r="BO175" s="302"/>
      <c r="BP175" s="302"/>
      <c r="BQ175" s="302"/>
      <c r="BR175" s="302"/>
      <c r="BS175" s="302"/>
      <c r="BT175" s="302"/>
      <c r="BU175" s="302"/>
      <c r="BV175" s="302"/>
      <c r="BW175" s="302"/>
      <c r="BX175" s="302"/>
      <c r="BY175" s="302"/>
      <c r="BZ175" s="302"/>
      <c r="CA175" s="302"/>
      <c r="CB175" s="302"/>
      <c r="CC175" s="302"/>
      <c r="CD175" s="302"/>
      <c r="CE175" s="302"/>
      <c r="CF175" s="302"/>
      <c r="CG175" s="302"/>
      <c r="CH175" s="302"/>
      <c r="CI175" s="302"/>
      <c r="CJ175" s="302"/>
      <c r="CK175" s="302"/>
      <c r="CL175" s="302"/>
      <c r="CM175" s="302"/>
      <c r="CN175" s="302"/>
      <c r="CO175" s="302"/>
      <c r="CP175" s="302"/>
      <c r="CQ175" s="302"/>
      <c r="CR175" s="302"/>
      <c r="CS175" s="302"/>
      <c r="CT175" s="302"/>
      <c r="CU175" s="302"/>
      <c r="CV175" s="302"/>
      <c r="CW175" s="302"/>
      <c r="CX175" s="302"/>
      <c r="CY175" s="302"/>
      <c r="CZ175" s="302"/>
    </row>
    <row r="176" spans="1:104" ht="15.75" x14ac:dyDescent="0.25">
      <c r="A176" s="297" t="s">
        <v>47</v>
      </c>
      <c r="B176" s="298"/>
      <c r="C176" s="298"/>
      <c r="D176" s="304"/>
      <c r="E176" s="289"/>
      <c r="F176" s="280"/>
      <c r="G176" s="290"/>
      <c r="H176" s="313" t="s">
        <v>67</v>
      </c>
      <c r="I176" s="314"/>
      <c r="J176" s="314"/>
      <c r="K176" s="284" t="str">
        <f t="shared" ref="K176:P176" si="50">IF(SUM(K175+K174-K168)&lt;0,K175+K174-K168,"")</f>
        <v/>
      </c>
      <c r="L176" s="284" t="str">
        <f t="shared" si="50"/>
        <v/>
      </c>
      <c r="M176" s="284" t="str">
        <f t="shared" si="50"/>
        <v/>
      </c>
      <c r="N176" s="284" t="str">
        <f t="shared" si="50"/>
        <v/>
      </c>
      <c r="O176" s="284" t="str">
        <f t="shared" si="50"/>
        <v/>
      </c>
      <c r="P176" s="284" t="str">
        <f t="shared" si="50"/>
        <v/>
      </c>
      <c r="Q176" s="308">
        <f>SUM(K176:P176)</f>
        <v>0</v>
      </c>
      <c r="T176" s="301"/>
      <c r="U176" s="302"/>
      <c r="V176" s="302"/>
      <c r="W176" s="302"/>
      <c r="X176" s="302"/>
      <c r="Y176" s="302"/>
      <c r="Z176" s="302"/>
      <c r="AA176" s="302"/>
      <c r="AB176" s="302"/>
      <c r="AC176" s="302"/>
      <c r="AD176" s="302"/>
      <c r="AE176" s="302"/>
      <c r="AF176" s="302"/>
      <c r="AG176" s="302"/>
      <c r="AH176" s="302"/>
      <c r="AI176" s="302"/>
      <c r="AJ176" s="302"/>
      <c r="AK176" s="302"/>
      <c r="AL176" s="302"/>
      <c r="AM176" s="302"/>
      <c r="AN176" s="302"/>
      <c r="AO176" s="302"/>
      <c r="AP176" s="302"/>
      <c r="AQ176" s="302"/>
      <c r="AR176" s="302"/>
      <c r="AS176" s="302"/>
      <c r="AT176" s="302"/>
      <c r="AU176" s="302"/>
      <c r="AV176" s="302"/>
      <c r="AW176" s="302"/>
      <c r="AX176" s="302"/>
      <c r="AY176" s="302"/>
      <c r="AZ176" s="302"/>
      <c r="BA176" s="302"/>
      <c r="BB176" s="302"/>
      <c r="BC176" s="302"/>
      <c r="BD176" s="302"/>
      <c r="BE176" s="302"/>
      <c r="BF176" s="302"/>
      <c r="BG176" s="302"/>
      <c r="BH176" s="302"/>
      <c r="BI176" s="302"/>
      <c r="BJ176" s="302"/>
      <c r="BK176" s="302"/>
      <c r="BL176" s="302"/>
      <c r="BM176" s="302"/>
      <c r="BN176" s="302"/>
      <c r="BO176" s="302"/>
      <c r="BP176" s="302"/>
      <c r="BQ176" s="302"/>
      <c r="BR176" s="302"/>
      <c r="BS176" s="302"/>
      <c r="BT176" s="302"/>
      <c r="BU176" s="302"/>
      <c r="BV176" s="302"/>
      <c r="BW176" s="302"/>
      <c r="BX176" s="302"/>
      <c r="BY176" s="302"/>
      <c r="BZ176" s="302"/>
      <c r="CA176" s="302"/>
      <c r="CB176" s="302"/>
      <c r="CC176" s="302"/>
      <c r="CD176" s="302"/>
      <c r="CE176" s="302"/>
      <c r="CF176" s="302"/>
      <c r="CG176" s="302"/>
      <c r="CH176" s="302"/>
      <c r="CI176" s="302"/>
      <c r="CJ176" s="302"/>
      <c r="CK176" s="302"/>
      <c r="CL176" s="302"/>
      <c r="CM176" s="302"/>
      <c r="CN176" s="302"/>
      <c r="CO176" s="302"/>
      <c r="CP176" s="302"/>
      <c r="CQ176" s="302"/>
      <c r="CR176" s="302"/>
      <c r="CS176" s="302"/>
      <c r="CT176" s="302"/>
      <c r="CU176" s="302"/>
      <c r="CV176" s="302"/>
      <c r="CW176" s="302"/>
      <c r="CX176" s="302"/>
      <c r="CY176" s="302"/>
      <c r="CZ176" s="302"/>
    </row>
    <row r="177" spans="1:104" ht="15.75" x14ac:dyDescent="0.25">
      <c r="A177" s="315" t="s">
        <v>53</v>
      </c>
      <c r="B177" s="316"/>
      <c r="C177" s="317"/>
      <c r="D177" s="278"/>
      <c r="E177" s="318">
        <f>SUM(E173:E176)</f>
        <v>0</v>
      </c>
      <c r="F177" s="319"/>
      <c r="G177" s="290"/>
      <c r="H177" s="320"/>
      <c r="L177" s="80"/>
      <c r="M177" s="80"/>
      <c r="N177" s="80"/>
      <c r="O177" s="322"/>
      <c r="P177" s="322"/>
      <c r="Q177" s="97"/>
      <c r="R177" s="97"/>
      <c r="T177" s="302"/>
      <c r="U177" s="302"/>
      <c r="V177" s="302"/>
      <c r="W177" s="302"/>
      <c r="X177" s="302"/>
      <c r="Y177" s="302"/>
      <c r="Z177" s="302"/>
      <c r="AA177" s="302"/>
      <c r="AB177" s="302"/>
      <c r="AC177" s="302"/>
      <c r="AD177" s="302"/>
      <c r="AE177" s="302"/>
      <c r="AF177" s="302"/>
      <c r="AG177" s="302"/>
      <c r="AH177" s="302"/>
      <c r="AI177" s="302"/>
      <c r="AJ177" s="302"/>
      <c r="AK177" s="302"/>
      <c r="AL177" s="302"/>
      <c r="AM177" s="302"/>
      <c r="AN177" s="302"/>
      <c r="AO177" s="302"/>
      <c r="AP177" s="302"/>
      <c r="AQ177" s="302"/>
      <c r="AR177" s="302"/>
      <c r="AS177" s="302"/>
      <c r="AT177" s="302"/>
      <c r="AU177" s="302"/>
      <c r="AV177" s="302"/>
      <c r="AW177" s="302"/>
      <c r="AX177" s="302"/>
      <c r="AY177" s="302"/>
      <c r="AZ177" s="302"/>
      <c r="BA177" s="302"/>
      <c r="BB177" s="302"/>
      <c r="BC177" s="302"/>
      <c r="BD177" s="302"/>
      <c r="BE177" s="302"/>
      <c r="BF177" s="302"/>
      <c r="BG177" s="302"/>
      <c r="BH177" s="302"/>
      <c r="BI177" s="302"/>
      <c r="BJ177" s="302"/>
      <c r="BK177" s="302"/>
      <c r="BL177" s="302"/>
      <c r="BM177" s="302"/>
      <c r="BN177" s="302"/>
      <c r="BO177" s="302"/>
      <c r="BP177" s="302"/>
      <c r="BQ177" s="302"/>
      <c r="BR177" s="302"/>
      <c r="BS177" s="302"/>
      <c r="BT177" s="302"/>
      <c r="BU177" s="302"/>
      <c r="BV177" s="302"/>
      <c r="BW177" s="302"/>
      <c r="BX177" s="302"/>
      <c r="BY177" s="302"/>
      <c r="BZ177" s="302"/>
      <c r="CA177" s="302"/>
      <c r="CB177" s="302"/>
      <c r="CC177" s="302"/>
      <c r="CD177" s="302"/>
      <c r="CE177" s="302"/>
      <c r="CF177" s="302"/>
      <c r="CG177" s="302"/>
      <c r="CH177" s="302"/>
      <c r="CI177" s="302"/>
      <c r="CJ177" s="302"/>
      <c r="CK177" s="302"/>
      <c r="CL177" s="302"/>
      <c r="CM177" s="302"/>
      <c r="CN177" s="302"/>
      <c r="CO177" s="302"/>
      <c r="CP177" s="302"/>
      <c r="CQ177" s="302"/>
      <c r="CR177" s="302"/>
      <c r="CS177" s="302"/>
      <c r="CT177" s="302"/>
      <c r="CU177" s="302"/>
      <c r="CV177" s="302"/>
      <c r="CW177" s="302"/>
      <c r="CX177" s="302"/>
      <c r="CY177" s="302"/>
      <c r="CZ177" s="302"/>
    </row>
    <row r="178" spans="1:104" ht="12.75" x14ac:dyDescent="0.2">
      <c r="A178" s="323"/>
      <c r="B178" s="324"/>
      <c r="C178" s="325"/>
      <c r="D178" s="326"/>
      <c r="E178" s="319"/>
      <c r="F178" s="319"/>
      <c r="G178" s="327"/>
      <c r="H178" s="328"/>
      <c r="L178" s="329" t="s">
        <v>89</v>
      </c>
      <c r="M178" s="330"/>
      <c r="N178" s="80"/>
      <c r="O178" s="330" t="s">
        <v>90</v>
      </c>
      <c r="P178" s="330"/>
      <c r="Q178" s="331"/>
      <c r="R178" s="331"/>
      <c r="U178" s="302"/>
      <c r="V178" s="302"/>
      <c r="W178" s="302"/>
      <c r="X178" s="302"/>
      <c r="Y178" s="302"/>
      <c r="Z178" s="302"/>
      <c r="AA178" s="302"/>
      <c r="AB178" s="302"/>
      <c r="AC178" s="302"/>
      <c r="AD178" s="302"/>
      <c r="AE178" s="302"/>
      <c r="AF178" s="302"/>
      <c r="AG178" s="302"/>
      <c r="AH178" s="302"/>
      <c r="AI178" s="302"/>
      <c r="AJ178" s="302"/>
      <c r="AK178" s="302"/>
      <c r="AL178" s="302"/>
      <c r="AM178" s="302"/>
      <c r="AN178" s="302"/>
      <c r="AO178" s="302"/>
      <c r="AP178" s="302"/>
      <c r="AQ178" s="302"/>
      <c r="AR178" s="302"/>
      <c r="AS178" s="302"/>
      <c r="AT178" s="302"/>
      <c r="AU178" s="302"/>
      <c r="AV178" s="302"/>
      <c r="AW178" s="302"/>
      <c r="AX178" s="302"/>
      <c r="AY178" s="302"/>
      <c r="AZ178" s="302"/>
      <c r="BA178" s="302"/>
      <c r="BB178" s="302"/>
      <c r="BC178" s="302"/>
      <c r="BD178" s="302"/>
      <c r="BE178" s="302"/>
      <c r="BF178" s="302"/>
      <c r="BG178" s="302"/>
      <c r="BH178" s="302"/>
      <c r="BI178" s="302"/>
      <c r="BJ178" s="302"/>
      <c r="BK178" s="302"/>
      <c r="BL178" s="302"/>
      <c r="BM178" s="302"/>
      <c r="BN178" s="302"/>
      <c r="BO178" s="302"/>
      <c r="BP178" s="302"/>
      <c r="BQ178" s="302"/>
      <c r="BR178" s="302"/>
      <c r="BS178" s="302"/>
      <c r="BT178" s="302"/>
      <c r="BU178" s="302"/>
      <c r="BV178" s="302"/>
      <c r="BW178" s="302"/>
      <c r="BX178" s="302"/>
      <c r="BY178" s="302"/>
      <c r="BZ178" s="302"/>
      <c r="CA178" s="302"/>
      <c r="CB178" s="302"/>
      <c r="CC178" s="302"/>
      <c r="CD178" s="302"/>
      <c r="CE178" s="302"/>
      <c r="CF178" s="302"/>
      <c r="CG178" s="302"/>
      <c r="CH178" s="302"/>
      <c r="CI178" s="302"/>
      <c r="CJ178" s="302"/>
      <c r="CK178" s="302"/>
      <c r="CL178" s="302"/>
      <c r="CM178" s="302"/>
      <c r="CN178" s="302"/>
      <c r="CO178" s="302"/>
      <c r="CP178" s="302"/>
      <c r="CQ178" s="302"/>
      <c r="CR178" s="302"/>
      <c r="CS178" s="302"/>
      <c r="CT178" s="302"/>
      <c r="CU178" s="302"/>
      <c r="CV178" s="302"/>
      <c r="CW178" s="302"/>
      <c r="CX178" s="302"/>
      <c r="CY178" s="302"/>
      <c r="CZ178" s="302"/>
    </row>
    <row r="179" spans="1:104" ht="14.25" x14ac:dyDescent="0.2">
      <c r="A179" s="332"/>
      <c r="B179" s="287"/>
      <c r="C179" s="287"/>
      <c r="D179" s="333"/>
      <c r="E179" s="334"/>
      <c r="F179" s="319"/>
      <c r="G179" s="1084" t="s">
        <v>137</v>
      </c>
      <c r="H179" s="1085"/>
      <c r="L179" s="335" t="s">
        <v>20</v>
      </c>
      <c r="M179" s="336" t="s">
        <v>49</v>
      </c>
      <c r="N179" s="80"/>
      <c r="O179" s="335" t="s">
        <v>20</v>
      </c>
      <c r="P179" s="337" t="s">
        <v>49</v>
      </c>
      <c r="Q179" s="338" t="s">
        <v>93</v>
      </c>
      <c r="R179" s="339"/>
      <c r="S179" s="339"/>
      <c r="U179" s="302"/>
      <c r="V179" s="302"/>
      <c r="W179" s="302"/>
      <c r="X179" s="302"/>
      <c r="Y179" s="302"/>
      <c r="Z179" s="302"/>
      <c r="AA179" s="302"/>
      <c r="AB179" s="302"/>
      <c r="AC179" s="302"/>
      <c r="AD179" s="302"/>
      <c r="AE179" s="302"/>
      <c r="AF179" s="302"/>
      <c r="AG179" s="302"/>
      <c r="AH179" s="302"/>
      <c r="AI179" s="302"/>
      <c r="AJ179" s="302"/>
      <c r="AK179" s="302"/>
      <c r="AL179" s="302"/>
      <c r="AM179" s="302"/>
      <c r="AN179" s="302"/>
      <c r="AO179" s="302"/>
      <c r="AP179" s="302"/>
      <c r="AQ179" s="302"/>
      <c r="AR179" s="302"/>
      <c r="AS179" s="302"/>
      <c r="AT179" s="302"/>
      <c r="AU179" s="302"/>
      <c r="AV179" s="302"/>
      <c r="AW179" s="302"/>
      <c r="AX179" s="302"/>
      <c r="AY179" s="302"/>
      <c r="AZ179" s="302"/>
      <c r="BA179" s="302"/>
      <c r="BB179" s="302"/>
      <c r="BC179" s="302"/>
      <c r="BD179" s="302"/>
      <c r="BE179" s="302"/>
      <c r="BF179" s="302"/>
      <c r="BG179" s="302"/>
      <c r="BH179" s="302"/>
      <c r="BI179" s="302"/>
      <c r="BJ179" s="302"/>
      <c r="BK179" s="302"/>
      <c r="BL179" s="302"/>
      <c r="BM179" s="302"/>
      <c r="BN179" s="302"/>
      <c r="BO179" s="302"/>
      <c r="BP179" s="302"/>
      <c r="BQ179" s="302"/>
      <c r="BR179" s="302"/>
      <c r="BS179" s="302"/>
      <c r="BT179" s="302"/>
      <c r="BU179" s="302"/>
      <c r="BV179" s="302"/>
      <c r="BW179" s="302"/>
      <c r="BX179" s="302"/>
      <c r="BY179" s="302"/>
      <c r="BZ179" s="302"/>
      <c r="CA179" s="302"/>
      <c r="CB179" s="302"/>
      <c r="CC179" s="302"/>
      <c r="CD179" s="302"/>
      <c r="CE179" s="302"/>
      <c r="CF179" s="302"/>
      <c r="CG179" s="302"/>
      <c r="CH179" s="302"/>
      <c r="CI179" s="302"/>
      <c r="CJ179" s="302"/>
      <c r="CK179" s="302"/>
      <c r="CL179" s="302"/>
      <c r="CM179" s="302"/>
      <c r="CN179" s="302"/>
      <c r="CO179" s="302"/>
      <c r="CP179" s="302"/>
      <c r="CQ179" s="302"/>
      <c r="CR179" s="302"/>
      <c r="CS179" s="302"/>
      <c r="CT179" s="302"/>
      <c r="CU179" s="302"/>
      <c r="CV179" s="302"/>
      <c r="CW179" s="302"/>
      <c r="CX179" s="302"/>
      <c r="CY179" s="302"/>
      <c r="CZ179" s="302"/>
    </row>
    <row r="180" spans="1:104" ht="14.25" x14ac:dyDescent="0.2">
      <c r="A180" s="340"/>
      <c r="B180" s="287"/>
      <c r="C180" s="287"/>
      <c r="D180" s="333"/>
      <c r="E180" s="334"/>
      <c r="F180" s="341" t="s">
        <v>54</v>
      </c>
      <c r="G180" s="1082"/>
      <c r="H180" s="1083"/>
      <c r="I180" s="342"/>
      <c r="J180" s="321" t="s">
        <v>93</v>
      </c>
      <c r="L180" s="343">
        <f>B2</f>
        <v>43164</v>
      </c>
      <c r="M180" s="344">
        <f>Q162+Q163</f>
        <v>0</v>
      </c>
      <c r="N180" s="80"/>
      <c r="O180" s="1037">
        <f>B2</f>
        <v>43164</v>
      </c>
      <c r="P180" s="1038">
        <f>K172+L172+M172+N172+O172+P172</f>
        <v>701</v>
      </c>
      <c r="Q180" s="345"/>
      <c r="R180" s="346"/>
      <c r="S180" s="346"/>
      <c r="U180" s="302"/>
      <c r="V180" s="302"/>
      <c r="W180" s="302"/>
      <c r="X180" s="302"/>
      <c r="Y180" s="302"/>
      <c r="Z180" s="302"/>
      <c r="AA180" s="302"/>
      <c r="AB180" s="302"/>
      <c r="AC180" s="302"/>
      <c r="AD180" s="302"/>
      <c r="AE180" s="302"/>
      <c r="AF180" s="302"/>
      <c r="AG180" s="302"/>
      <c r="AH180" s="302"/>
      <c r="AI180" s="302"/>
      <c r="AJ180" s="302"/>
      <c r="AK180" s="302"/>
      <c r="AL180" s="302"/>
      <c r="AM180" s="302"/>
      <c r="AN180" s="302"/>
      <c r="AO180" s="302"/>
      <c r="AP180" s="302"/>
      <c r="AQ180" s="302"/>
      <c r="AR180" s="302"/>
      <c r="AS180" s="302"/>
      <c r="AT180" s="302"/>
      <c r="AU180" s="302"/>
      <c r="AV180" s="302"/>
      <c r="AW180" s="302"/>
      <c r="AX180" s="302"/>
      <c r="AY180" s="302"/>
      <c r="AZ180" s="302"/>
      <c r="BA180" s="302"/>
      <c r="BB180" s="302"/>
      <c r="BC180" s="302"/>
      <c r="BD180" s="302"/>
      <c r="BE180" s="302"/>
      <c r="BF180" s="302"/>
      <c r="BG180" s="302"/>
      <c r="BH180" s="302"/>
      <c r="BI180" s="302"/>
      <c r="BJ180" s="302"/>
      <c r="BK180" s="302"/>
      <c r="BL180" s="302"/>
      <c r="BM180" s="302"/>
      <c r="BN180" s="302"/>
      <c r="BO180" s="302"/>
      <c r="BP180" s="302"/>
      <c r="BQ180" s="302"/>
      <c r="BR180" s="302"/>
      <c r="BS180" s="302"/>
      <c r="BT180" s="302"/>
      <c r="BU180" s="302"/>
      <c r="BV180" s="302"/>
      <c r="BW180" s="302"/>
      <c r="BX180" s="302"/>
      <c r="BY180" s="302"/>
      <c r="BZ180" s="302"/>
      <c r="CA180" s="302"/>
      <c r="CB180" s="302"/>
      <c r="CC180" s="302"/>
      <c r="CD180" s="302"/>
      <c r="CE180" s="302"/>
      <c r="CF180" s="302"/>
      <c r="CG180" s="302"/>
      <c r="CH180" s="302"/>
      <c r="CI180" s="302"/>
      <c r="CJ180" s="302"/>
      <c r="CK180" s="302"/>
      <c r="CL180" s="302"/>
      <c r="CM180" s="302"/>
      <c r="CN180" s="302"/>
      <c r="CO180" s="302"/>
      <c r="CP180" s="302"/>
      <c r="CQ180" s="302"/>
      <c r="CR180" s="302"/>
      <c r="CS180" s="302"/>
      <c r="CT180" s="302"/>
      <c r="CU180" s="302"/>
      <c r="CV180" s="302"/>
      <c r="CW180" s="302"/>
      <c r="CX180" s="302"/>
      <c r="CY180" s="302"/>
      <c r="CZ180" s="302"/>
    </row>
    <row r="181" spans="1:104" ht="12.75" x14ac:dyDescent="0.2">
      <c r="A181" s="265"/>
      <c r="B181" s="333" t="s">
        <v>93</v>
      </c>
      <c r="C181" s="266"/>
      <c r="D181" s="266"/>
      <c r="E181" s="347"/>
      <c r="F181" s="341" t="s">
        <v>82</v>
      </c>
      <c r="G181" s="1082"/>
      <c r="H181" s="1083"/>
      <c r="I181" s="348"/>
      <c r="L181" s="343"/>
      <c r="M181" s="1024"/>
      <c r="N181" s="80"/>
      <c r="O181" s="1039"/>
      <c r="P181" s="1040"/>
      <c r="Q181" s="346"/>
      <c r="R181" s="346"/>
      <c r="S181" s="346" t="s">
        <v>93</v>
      </c>
      <c r="U181" s="302"/>
      <c r="V181" s="302"/>
      <c r="W181" s="302"/>
      <c r="X181" s="302"/>
      <c r="Y181" s="302"/>
      <c r="Z181" s="302"/>
      <c r="AA181" s="302"/>
      <c r="AB181" s="302"/>
      <c r="AC181" s="302"/>
      <c r="AD181" s="302"/>
      <c r="AE181" s="302"/>
      <c r="AF181" s="302"/>
      <c r="AG181" s="302"/>
      <c r="AH181" s="302"/>
      <c r="AI181" s="302"/>
      <c r="AJ181" s="302"/>
      <c r="AK181" s="302"/>
      <c r="AL181" s="302"/>
      <c r="AM181" s="302"/>
      <c r="AN181" s="302"/>
      <c r="AO181" s="302"/>
      <c r="AP181" s="302"/>
      <c r="AQ181" s="302"/>
      <c r="AR181" s="302"/>
      <c r="AS181" s="302"/>
      <c r="AT181" s="302"/>
      <c r="AU181" s="302"/>
      <c r="AV181" s="302"/>
      <c r="AW181" s="302"/>
      <c r="AX181" s="302"/>
      <c r="AY181" s="302"/>
      <c r="AZ181" s="302"/>
      <c r="BA181" s="302"/>
      <c r="BB181" s="302"/>
      <c r="BC181" s="302"/>
      <c r="BD181" s="302"/>
      <c r="BE181" s="302"/>
      <c r="BF181" s="302"/>
      <c r="BG181" s="302"/>
      <c r="BH181" s="302"/>
      <c r="BI181" s="302"/>
      <c r="BJ181" s="302"/>
      <c r="BK181" s="302"/>
      <c r="BL181" s="302"/>
      <c r="BM181" s="302"/>
      <c r="BN181" s="302"/>
      <c r="BO181" s="302"/>
      <c r="BP181" s="302"/>
      <c r="BQ181" s="302"/>
      <c r="BR181" s="302"/>
      <c r="BS181" s="302"/>
      <c r="BT181" s="302"/>
      <c r="BU181" s="302"/>
      <c r="BV181" s="302"/>
      <c r="BW181" s="302"/>
      <c r="BX181" s="302"/>
      <c r="BY181" s="302"/>
      <c r="BZ181" s="302"/>
      <c r="CA181" s="302"/>
      <c r="CB181" s="302"/>
      <c r="CC181" s="302"/>
      <c r="CD181" s="302"/>
      <c r="CE181" s="302"/>
      <c r="CF181" s="302"/>
      <c r="CG181" s="302"/>
      <c r="CH181" s="302"/>
      <c r="CI181" s="302"/>
      <c r="CJ181" s="302"/>
      <c r="CK181" s="302"/>
      <c r="CL181" s="302"/>
      <c r="CM181" s="302"/>
      <c r="CN181" s="302"/>
      <c r="CO181" s="302"/>
      <c r="CP181" s="302"/>
      <c r="CQ181" s="302"/>
      <c r="CR181" s="302"/>
      <c r="CS181" s="302"/>
      <c r="CT181" s="302"/>
      <c r="CU181" s="302"/>
      <c r="CV181" s="302"/>
      <c r="CW181" s="302"/>
      <c r="CX181" s="302"/>
      <c r="CY181" s="302"/>
      <c r="CZ181" s="302"/>
    </row>
    <row r="182" spans="1:104" ht="12.75" x14ac:dyDescent="0.2">
      <c r="A182" s="333"/>
      <c r="B182" s="350"/>
      <c r="C182" s="333"/>
      <c r="D182" s="333"/>
      <c r="E182" s="351"/>
      <c r="F182" s="341" t="s">
        <v>55</v>
      </c>
      <c r="G182" s="1082"/>
      <c r="H182" s="1083"/>
      <c r="I182" s="346"/>
      <c r="J182" s="352"/>
      <c r="K182" s="352"/>
      <c r="Q182" s="354"/>
      <c r="R182" s="354"/>
      <c r="S182" s="355"/>
      <c r="U182" s="302"/>
      <c r="V182" s="302"/>
      <c r="W182" s="302"/>
      <c r="X182" s="302"/>
      <c r="Y182" s="302"/>
      <c r="Z182" s="302"/>
      <c r="AA182" s="302"/>
      <c r="AB182" s="302"/>
      <c r="AC182" s="302"/>
      <c r="AD182" s="302"/>
      <c r="AE182" s="302"/>
      <c r="AF182" s="302"/>
      <c r="AG182" s="302"/>
      <c r="AH182" s="302"/>
      <c r="AI182" s="302"/>
      <c r="AJ182" s="302"/>
      <c r="AK182" s="302"/>
      <c r="AL182" s="302"/>
      <c r="AM182" s="302"/>
      <c r="AN182" s="302"/>
      <c r="AO182" s="302"/>
      <c r="AP182" s="302"/>
      <c r="AQ182" s="302"/>
      <c r="AR182" s="302"/>
      <c r="AS182" s="302"/>
      <c r="AT182" s="302"/>
      <c r="AU182" s="302"/>
      <c r="AV182" s="302"/>
      <c r="AW182" s="302"/>
      <c r="AX182" s="302"/>
      <c r="AY182" s="302"/>
      <c r="AZ182" s="302"/>
      <c r="BA182" s="302"/>
      <c r="BB182" s="302"/>
      <c r="BC182" s="302"/>
      <c r="BD182" s="302"/>
      <c r="BE182" s="302"/>
      <c r="BF182" s="302"/>
      <c r="BG182" s="302"/>
      <c r="BH182" s="302"/>
      <c r="BI182" s="302"/>
      <c r="BJ182" s="302"/>
      <c r="BK182" s="302"/>
      <c r="BL182" s="302"/>
      <c r="BM182" s="302"/>
      <c r="BN182" s="302"/>
      <c r="BO182" s="302"/>
      <c r="BP182" s="302"/>
      <c r="BQ182" s="302"/>
      <c r="BR182" s="302"/>
      <c r="BS182" s="302"/>
      <c r="BT182" s="302"/>
      <c r="BU182" s="302"/>
      <c r="BV182" s="302"/>
      <c r="BW182" s="302"/>
      <c r="BX182" s="302"/>
      <c r="BY182" s="302"/>
      <c r="BZ182" s="302"/>
      <c r="CA182" s="302"/>
      <c r="CB182" s="302"/>
      <c r="CC182" s="302"/>
      <c r="CD182" s="302"/>
      <c r="CE182" s="302"/>
      <c r="CF182" s="302"/>
      <c r="CG182" s="302"/>
      <c r="CH182" s="302"/>
      <c r="CI182" s="302"/>
      <c r="CJ182" s="302"/>
      <c r="CK182" s="302"/>
      <c r="CL182" s="302"/>
      <c r="CM182" s="302"/>
      <c r="CN182" s="302"/>
      <c r="CO182" s="302"/>
      <c r="CP182" s="302"/>
      <c r="CQ182" s="302"/>
      <c r="CR182" s="302"/>
      <c r="CS182" s="302"/>
      <c r="CT182" s="302"/>
      <c r="CU182" s="302"/>
      <c r="CV182" s="302"/>
      <c r="CW182" s="302"/>
      <c r="CX182" s="302"/>
      <c r="CY182" s="302"/>
      <c r="CZ182" s="302"/>
    </row>
    <row r="183" spans="1:104" ht="12.75" x14ac:dyDescent="0.2">
      <c r="A183" s="178"/>
      <c r="B183" s="178"/>
      <c r="C183" s="178"/>
      <c r="D183" s="178"/>
      <c r="E183" s="178"/>
      <c r="F183" s="356" t="s">
        <v>91</v>
      </c>
      <c r="G183" s="1082"/>
      <c r="H183" s="1083"/>
      <c r="I183" s="346"/>
      <c r="J183" s="357"/>
      <c r="K183" s="357"/>
      <c r="Q183" s="354"/>
      <c r="R183" s="354"/>
      <c r="S183" s="355"/>
      <c r="U183" s="302"/>
      <c r="V183" s="302"/>
      <c r="W183" s="302"/>
      <c r="X183" s="302"/>
      <c r="Y183" s="302"/>
      <c r="Z183" s="302"/>
      <c r="AA183" s="302"/>
      <c r="AB183" s="302"/>
      <c r="AC183" s="302"/>
      <c r="AD183" s="302"/>
      <c r="AE183" s="302"/>
      <c r="AF183" s="302"/>
      <c r="AG183" s="302"/>
      <c r="AH183" s="302"/>
      <c r="AI183" s="302"/>
      <c r="AJ183" s="302"/>
      <c r="AK183" s="302"/>
      <c r="AL183" s="302"/>
      <c r="AM183" s="302"/>
      <c r="AN183" s="302"/>
      <c r="AO183" s="302"/>
      <c r="AP183" s="302"/>
      <c r="AQ183" s="302"/>
      <c r="AR183" s="302"/>
      <c r="AS183" s="302"/>
      <c r="AT183" s="302"/>
      <c r="AU183" s="302"/>
      <c r="AV183" s="302"/>
      <c r="AW183" s="302"/>
      <c r="AX183" s="302"/>
      <c r="AY183" s="302"/>
      <c r="AZ183" s="302"/>
      <c r="BA183" s="302"/>
      <c r="BB183" s="302"/>
      <c r="BC183" s="302"/>
      <c r="BD183" s="302"/>
      <c r="BE183" s="302"/>
      <c r="BF183" s="302"/>
      <c r="BG183" s="302"/>
      <c r="BH183" s="302"/>
      <c r="BI183" s="302"/>
      <c r="BJ183" s="302"/>
      <c r="BK183" s="302"/>
      <c r="BL183" s="302"/>
      <c r="BM183" s="302"/>
      <c r="BN183" s="302"/>
      <c r="BO183" s="302"/>
      <c r="BP183" s="302"/>
      <c r="BQ183" s="302"/>
      <c r="BR183" s="302"/>
      <c r="BS183" s="302"/>
      <c r="BT183" s="302"/>
      <c r="BU183" s="302"/>
      <c r="BV183" s="302"/>
      <c r="BW183" s="302"/>
      <c r="BX183" s="302"/>
      <c r="BY183" s="302"/>
      <c r="BZ183" s="302"/>
      <c r="CA183" s="302"/>
      <c r="CB183" s="302"/>
      <c r="CC183" s="302"/>
      <c r="CD183" s="302"/>
      <c r="CE183" s="302"/>
      <c r="CF183" s="302"/>
      <c r="CG183" s="302"/>
      <c r="CH183" s="302"/>
      <c r="CI183" s="302"/>
      <c r="CJ183" s="302"/>
      <c r="CK183" s="302"/>
      <c r="CL183" s="302"/>
      <c r="CM183" s="302"/>
      <c r="CN183" s="302"/>
      <c r="CO183" s="302"/>
      <c r="CP183" s="302"/>
      <c r="CQ183" s="302"/>
      <c r="CR183" s="302"/>
      <c r="CS183" s="302"/>
      <c r="CT183" s="302"/>
      <c r="CU183" s="302"/>
      <c r="CV183" s="302"/>
      <c r="CW183" s="302"/>
      <c r="CX183" s="302"/>
      <c r="CY183" s="302"/>
      <c r="CZ183" s="302"/>
    </row>
    <row r="184" spans="1:104" x14ac:dyDescent="0.2">
      <c r="A184" s="178"/>
      <c r="B184" s="178"/>
      <c r="C184" s="178"/>
      <c r="D184" s="178"/>
      <c r="E184" s="178"/>
      <c r="I184" s="357"/>
      <c r="J184" s="357"/>
      <c r="K184" s="357"/>
      <c r="Q184" s="354"/>
      <c r="R184" s="354"/>
      <c r="S184" s="355"/>
      <c r="U184" s="302"/>
      <c r="V184" s="302"/>
      <c r="W184" s="302"/>
      <c r="X184" s="302"/>
      <c r="Y184" s="302"/>
      <c r="Z184" s="302"/>
      <c r="AA184" s="302"/>
      <c r="AB184" s="302"/>
      <c r="AC184" s="302"/>
      <c r="AD184" s="302"/>
      <c r="AE184" s="302"/>
      <c r="AF184" s="302"/>
      <c r="AG184" s="302"/>
      <c r="AH184" s="302"/>
      <c r="AI184" s="302"/>
      <c r="AJ184" s="302"/>
      <c r="AK184" s="302"/>
      <c r="AL184" s="302"/>
      <c r="AM184" s="302"/>
      <c r="AN184" s="302"/>
      <c r="AO184" s="302"/>
      <c r="AP184" s="302"/>
      <c r="AQ184" s="302"/>
      <c r="AR184" s="302"/>
      <c r="AS184" s="302"/>
      <c r="AT184" s="302"/>
      <c r="AU184" s="302"/>
      <c r="AV184" s="302"/>
      <c r="AW184" s="302"/>
      <c r="AX184" s="302"/>
      <c r="AY184" s="302"/>
      <c r="AZ184" s="302"/>
      <c r="BA184" s="302"/>
      <c r="BB184" s="302"/>
      <c r="BC184" s="302"/>
      <c r="BD184" s="302"/>
      <c r="BE184" s="302"/>
      <c r="BF184" s="302"/>
      <c r="BG184" s="302"/>
      <c r="BH184" s="302"/>
      <c r="BI184" s="302"/>
      <c r="BJ184" s="302"/>
      <c r="BK184" s="302"/>
      <c r="BL184" s="302"/>
      <c r="BM184" s="302"/>
      <c r="BN184" s="302"/>
      <c r="BO184" s="302"/>
      <c r="BP184" s="302"/>
      <c r="BQ184" s="302"/>
      <c r="BR184" s="302"/>
      <c r="BS184" s="302"/>
      <c r="BT184" s="302"/>
      <c r="BU184" s="302"/>
      <c r="BV184" s="302"/>
      <c r="BW184" s="302"/>
      <c r="BX184" s="302"/>
      <c r="BY184" s="302"/>
      <c r="BZ184" s="302"/>
      <c r="CA184" s="302"/>
      <c r="CB184" s="302"/>
      <c r="CC184" s="302"/>
      <c r="CD184" s="302"/>
      <c r="CE184" s="302"/>
      <c r="CF184" s="302"/>
      <c r="CG184" s="302"/>
      <c r="CH184" s="302"/>
      <c r="CI184" s="302"/>
      <c r="CJ184" s="302"/>
      <c r="CK184" s="302"/>
      <c r="CL184" s="302"/>
      <c r="CM184" s="302"/>
      <c r="CN184" s="302"/>
      <c r="CO184" s="302"/>
      <c r="CP184" s="302"/>
      <c r="CQ184" s="302"/>
      <c r="CR184" s="302"/>
      <c r="CS184" s="302"/>
      <c r="CT184" s="302"/>
      <c r="CU184" s="302"/>
      <c r="CV184" s="302"/>
      <c r="CW184" s="302"/>
      <c r="CX184" s="302"/>
      <c r="CY184" s="302"/>
      <c r="CZ184" s="302"/>
    </row>
    <row r="185" spans="1:104" x14ac:dyDescent="0.2">
      <c r="A185" s="178"/>
      <c r="B185" s="178"/>
      <c r="C185" s="178"/>
      <c r="D185" s="178"/>
      <c r="E185" s="178"/>
      <c r="I185" s="357"/>
      <c r="J185" s="357"/>
      <c r="K185" s="357"/>
      <c r="Q185" s="354"/>
      <c r="R185" s="354"/>
      <c r="S185" s="355"/>
    </row>
    <row r="186" spans="1:104" x14ac:dyDescent="0.2">
      <c r="I186" s="357"/>
      <c r="J186" s="357"/>
      <c r="K186" s="357"/>
      <c r="Q186" s="354"/>
      <c r="R186" s="354"/>
      <c r="S186" s="355"/>
    </row>
    <row r="187" spans="1:104" x14ac:dyDescent="0.2">
      <c r="I187" s="357"/>
      <c r="J187" s="357"/>
      <c r="K187" s="357"/>
      <c r="Q187" s="354"/>
      <c r="R187" s="354"/>
      <c r="S187" s="355"/>
    </row>
    <row r="188" spans="1:104" x14ac:dyDescent="0.2">
      <c r="I188" s="357"/>
      <c r="J188" s="357"/>
      <c r="K188" s="357"/>
      <c r="Q188" s="354"/>
      <c r="R188" s="354"/>
      <c r="S188" s="355"/>
    </row>
    <row r="189" spans="1:104" x14ac:dyDescent="0.2">
      <c r="I189" s="357"/>
      <c r="J189" s="357"/>
      <c r="K189" s="357"/>
      <c r="Q189" s="354"/>
      <c r="R189" s="354"/>
      <c r="S189" s="355"/>
    </row>
    <row r="190" spans="1:104" x14ac:dyDescent="0.2">
      <c r="I190" s="357"/>
      <c r="J190" s="357"/>
      <c r="K190" s="357"/>
      <c r="Q190" s="354"/>
      <c r="R190" s="354"/>
      <c r="S190" s="355"/>
    </row>
    <row r="191" spans="1:104" x14ac:dyDescent="0.2">
      <c r="I191" s="357"/>
      <c r="J191" s="357"/>
      <c r="K191" s="357"/>
      <c r="Q191" s="354"/>
      <c r="R191" s="354"/>
      <c r="S191" s="355"/>
    </row>
    <row r="192" spans="1:104" x14ac:dyDescent="0.2">
      <c r="I192" s="357"/>
      <c r="J192" s="357"/>
      <c r="K192" s="357"/>
      <c r="Q192" s="354"/>
      <c r="R192" s="354"/>
      <c r="S192" s="355"/>
    </row>
    <row r="193" spans="9:19" x14ac:dyDescent="0.2">
      <c r="I193" s="357"/>
      <c r="J193" s="357"/>
      <c r="K193" s="357"/>
      <c r="Q193" s="354"/>
      <c r="R193" s="354"/>
      <c r="S193" s="355"/>
    </row>
    <row r="194" spans="9:19" x14ac:dyDescent="0.2">
      <c r="I194" s="357"/>
      <c r="J194" s="357"/>
      <c r="K194" s="357"/>
      <c r="Q194" s="354"/>
      <c r="R194" s="354"/>
      <c r="S194" s="355"/>
    </row>
    <row r="195" spans="9:19" x14ac:dyDescent="0.2">
      <c r="I195" s="357"/>
      <c r="J195" s="357"/>
      <c r="K195" s="357"/>
      <c r="O195" s="359"/>
      <c r="P195" s="359"/>
      <c r="Q195" s="354"/>
      <c r="R195" s="354"/>
      <c r="S195" s="355"/>
    </row>
    <row r="196" spans="9:19" x14ac:dyDescent="0.2">
      <c r="I196" s="357"/>
      <c r="J196" s="357"/>
      <c r="K196" s="357"/>
      <c r="Q196" s="354"/>
      <c r="R196" s="354"/>
      <c r="S196" s="355"/>
    </row>
    <row r="197" spans="9:19" x14ac:dyDescent="0.2">
      <c r="I197" s="357"/>
      <c r="J197" s="357"/>
      <c r="K197" s="357"/>
      <c r="Q197" s="354"/>
      <c r="R197" s="354"/>
      <c r="S197" s="355"/>
    </row>
    <row r="198" spans="9:19" x14ac:dyDescent="0.2">
      <c r="I198" s="357"/>
      <c r="J198" s="357"/>
      <c r="K198" s="357"/>
      <c r="Q198" s="354"/>
      <c r="R198" s="354"/>
      <c r="S198" s="355"/>
    </row>
    <row r="199" spans="9:19" x14ac:dyDescent="0.2">
      <c r="I199" s="357"/>
      <c r="J199" s="357"/>
      <c r="K199" s="357"/>
      <c r="Q199" s="354"/>
      <c r="R199" s="354"/>
      <c r="S199" s="355"/>
    </row>
    <row r="200" spans="9:19" x14ac:dyDescent="0.2">
      <c r="I200" s="357"/>
      <c r="J200" s="357"/>
      <c r="K200" s="357"/>
      <c r="Q200" s="354"/>
      <c r="R200" s="354"/>
      <c r="S200" s="355"/>
    </row>
    <row r="201" spans="9:19" x14ac:dyDescent="0.2">
      <c r="I201" s="357"/>
      <c r="J201" s="357"/>
      <c r="K201" s="357"/>
      <c r="Q201" s="354"/>
      <c r="R201" s="354"/>
      <c r="S201" s="355"/>
    </row>
    <row r="202" spans="9:19" x14ac:dyDescent="0.2">
      <c r="I202" s="357"/>
      <c r="J202" s="357"/>
      <c r="K202" s="357"/>
      <c r="Q202" s="354"/>
      <c r="R202" s="354"/>
      <c r="S202" s="355"/>
    </row>
    <row r="203" spans="9:19" x14ac:dyDescent="0.2">
      <c r="I203" s="357"/>
      <c r="J203" s="357"/>
      <c r="K203" s="357"/>
      <c r="Q203" s="354"/>
      <c r="R203" s="354"/>
      <c r="S203" s="355"/>
    </row>
    <row r="204" spans="9:19" x14ac:dyDescent="0.2">
      <c r="I204" s="357"/>
      <c r="J204" s="357"/>
      <c r="K204" s="357"/>
      <c r="Q204" s="354"/>
      <c r="R204" s="354"/>
      <c r="S204" s="355"/>
    </row>
    <row r="205" spans="9:19" x14ac:dyDescent="0.2">
      <c r="I205" s="357"/>
      <c r="J205" s="357"/>
      <c r="K205" s="357"/>
      <c r="Q205" s="354"/>
      <c r="R205" s="354"/>
      <c r="S205" s="355"/>
    </row>
    <row r="206" spans="9:19" x14ac:dyDescent="0.2">
      <c r="I206" s="357"/>
      <c r="J206" s="357"/>
      <c r="K206" s="357"/>
      <c r="Q206" s="354"/>
      <c r="R206" s="354"/>
      <c r="S206" s="355"/>
    </row>
    <row r="207" spans="9:19" x14ac:dyDescent="0.2">
      <c r="I207" s="357"/>
      <c r="J207" s="357"/>
      <c r="K207" s="357"/>
      <c r="Q207" s="354"/>
      <c r="R207" s="354"/>
      <c r="S207" s="355"/>
    </row>
    <row r="208" spans="9:19" x14ac:dyDescent="0.2">
      <c r="I208" s="357"/>
      <c r="J208" s="357"/>
      <c r="K208" s="357"/>
      <c r="Q208" s="354"/>
      <c r="R208" s="354"/>
      <c r="S208" s="355"/>
    </row>
    <row r="209" spans="9:19" x14ac:dyDescent="0.2">
      <c r="I209" s="357"/>
      <c r="J209" s="357"/>
      <c r="K209" s="357"/>
      <c r="Q209" s="354"/>
      <c r="R209" s="354"/>
      <c r="S209" s="355"/>
    </row>
    <row r="210" spans="9:19" x14ac:dyDescent="0.2">
      <c r="I210" s="357"/>
      <c r="J210" s="357"/>
      <c r="K210" s="357"/>
      <c r="Q210" s="354"/>
      <c r="R210" s="354"/>
      <c r="S210" s="355"/>
    </row>
    <row r="211" spans="9:19" x14ac:dyDescent="0.2">
      <c r="I211" s="357"/>
      <c r="J211" s="357"/>
      <c r="K211" s="357"/>
      <c r="Q211" s="354"/>
      <c r="R211" s="354"/>
      <c r="S211" s="355"/>
    </row>
    <row r="212" spans="9:19" x14ac:dyDescent="0.2">
      <c r="I212" s="357"/>
      <c r="J212" s="357"/>
      <c r="K212" s="357"/>
      <c r="Q212" s="354"/>
      <c r="R212" s="354"/>
      <c r="S212" s="355"/>
    </row>
    <row r="213" spans="9:19" x14ac:dyDescent="0.2">
      <c r="I213" s="357"/>
      <c r="J213" s="357"/>
      <c r="K213" s="357"/>
      <c r="Q213" s="354"/>
      <c r="R213" s="354"/>
      <c r="S213" s="355"/>
    </row>
    <row r="214" spans="9:19" x14ac:dyDescent="0.2">
      <c r="I214" s="357"/>
      <c r="J214" s="357"/>
      <c r="K214" s="357"/>
      <c r="Q214" s="354"/>
      <c r="R214" s="354"/>
      <c r="S214" s="355"/>
    </row>
    <row r="215" spans="9:19" x14ac:dyDescent="0.2">
      <c r="I215" s="357"/>
      <c r="J215" s="357"/>
      <c r="K215" s="357"/>
      <c r="Q215" s="354"/>
      <c r="R215" s="354"/>
      <c r="S215" s="355"/>
    </row>
    <row r="216" spans="9:19" x14ac:dyDescent="0.2">
      <c r="I216" s="357"/>
      <c r="J216" s="357"/>
      <c r="K216" s="357"/>
      <c r="Q216" s="354"/>
      <c r="R216" s="354"/>
      <c r="S216" s="355"/>
    </row>
    <row r="217" spans="9:19" x14ac:dyDescent="0.2">
      <c r="I217" s="357"/>
      <c r="J217" s="357"/>
      <c r="K217" s="357"/>
      <c r="Q217" s="354"/>
      <c r="R217" s="354"/>
      <c r="S217" s="355"/>
    </row>
    <row r="218" spans="9:19" x14ac:dyDescent="0.2">
      <c r="I218" s="357"/>
      <c r="J218" s="357"/>
      <c r="K218" s="357"/>
      <c r="Q218" s="354"/>
      <c r="R218" s="354"/>
      <c r="S218" s="355"/>
    </row>
    <row r="219" spans="9:19" x14ac:dyDescent="0.2">
      <c r="I219" s="357"/>
      <c r="J219" s="357"/>
      <c r="K219" s="357"/>
      <c r="Q219" s="354"/>
      <c r="R219" s="354"/>
      <c r="S219" s="355"/>
    </row>
    <row r="220" spans="9:19" x14ac:dyDescent="0.2">
      <c r="I220" s="357"/>
      <c r="J220" s="357"/>
      <c r="K220" s="357"/>
      <c r="Q220" s="354"/>
      <c r="R220" s="354"/>
      <c r="S220" s="355"/>
    </row>
    <row r="221" spans="9:19" x14ac:dyDescent="0.2">
      <c r="I221" s="357"/>
      <c r="J221" s="357"/>
      <c r="K221" s="357"/>
      <c r="Q221" s="354"/>
      <c r="R221" s="354"/>
      <c r="S221" s="355"/>
    </row>
    <row r="222" spans="9:19" x14ac:dyDescent="0.2">
      <c r="I222" s="357"/>
      <c r="J222" s="357"/>
      <c r="K222" s="357"/>
      <c r="Q222" s="354"/>
      <c r="R222" s="354"/>
      <c r="S222" s="355"/>
    </row>
    <row r="223" spans="9:19" x14ac:dyDescent="0.2">
      <c r="I223" s="357"/>
      <c r="J223" s="357"/>
      <c r="K223" s="357"/>
      <c r="Q223" s="354"/>
      <c r="R223" s="354"/>
      <c r="S223" s="355"/>
    </row>
    <row r="224" spans="9:19" x14ac:dyDescent="0.2">
      <c r="I224" s="357"/>
      <c r="J224" s="357"/>
      <c r="K224" s="357"/>
      <c r="Q224" s="354"/>
      <c r="R224" s="354"/>
      <c r="S224" s="355"/>
    </row>
    <row r="225" spans="9:19" x14ac:dyDescent="0.2">
      <c r="I225" s="357"/>
      <c r="J225" s="357"/>
      <c r="K225" s="357"/>
      <c r="Q225" s="354"/>
      <c r="R225" s="354"/>
      <c r="S225" s="355"/>
    </row>
    <row r="226" spans="9:19" x14ac:dyDescent="0.2">
      <c r="I226" s="357"/>
      <c r="J226" s="357"/>
      <c r="K226" s="357"/>
      <c r="Q226" s="354"/>
      <c r="R226" s="354"/>
      <c r="S226" s="355"/>
    </row>
    <row r="227" spans="9:19" x14ac:dyDescent="0.2">
      <c r="I227" s="357"/>
      <c r="J227" s="357"/>
      <c r="K227" s="357"/>
      <c r="Q227" s="354"/>
      <c r="R227" s="354"/>
      <c r="S227" s="355"/>
    </row>
    <row r="228" spans="9:19" x14ac:dyDescent="0.2">
      <c r="I228" s="357"/>
      <c r="J228" s="357"/>
      <c r="K228" s="357"/>
      <c r="Q228" s="354"/>
      <c r="R228" s="354"/>
      <c r="S228" s="355"/>
    </row>
    <row r="229" spans="9:19" x14ac:dyDescent="0.2">
      <c r="I229" s="357"/>
      <c r="J229" s="357"/>
      <c r="K229" s="357"/>
      <c r="Q229" s="354"/>
      <c r="R229" s="354"/>
      <c r="S229" s="355"/>
    </row>
    <row r="230" spans="9:19" x14ac:dyDescent="0.2">
      <c r="I230" s="357"/>
      <c r="J230" s="357"/>
      <c r="K230" s="357"/>
      <c r="Q230" s="354"/>
      <c r="R230" s="354"/>
      <c r="S230" s="355"/>
    </row>
    <row r="231" spans="9:19" x14ac:dyDescent="0.2">
      <c r="I231" s="357"/>
      <c r="J231" s="357"/>
      <c r="K231" s="357"/>
      <c r="Q231" s="354"/>
      <c r="R231" s="354"/>
      <c r="S231" s="355"/>
    </row>
    <row r="232" spans="9:19" x14ac:dyDescent="0.2">
      <c r="I232" s="357"/>
      <c r="J232" s="357"/>
      <c r="K232" s="357"/>
      <c r="Q232" s="354"/>
      <c r="R232" s="354"/>
      <c r="S232" s="355"/>
    </row>
    <row r="233" spans="9:19" x14ac:dyDescent="0.2">
      <c r="I233" s="357"/>
      <c r="J233" s="357"/>
      <c r="K233" s="357"/>
      <c r="Q233" s="354"/>
      <c r="R233" s="354"/>
      <c r="S233" s="355"/>
    </row>
    <row r="234" spans="9:19" x14ac:dyDescent="0.2">
      <c r="I234" s="357"/>
      <c r="J234" s="357"/>
      <c r="K234" s="357"/>
      <c r="Q234" s="354"/>
      <c r="R234" s="354"/>
      <c r="S234" s="355"/>
    </row>
    <row r="235" spans="9:19" x14ac:dyDescent="0.2">
      <c r="I235" s="357"/>
      <c r="J235" s="357"/>
      <c r="K235" s="357"/>
      <c r="Q235" s="354"/>
      <c r="R235" s="354"/>
      <c r="S235" s="355"/>
    </row>
    <row r="236" spans="9:19" x14ac:dyDescent="0.2">
      <c r="I236" s="357"/>
      <c r="J236" s="357"/>
      <c r="K236" s="357"/>
      <c r="Q236" s="354"/>
      <c r="R236" s="354"/>
      <c r="S236" s="355"/>
    </row>
    <row r="237" spans="9:19" x14ac:dyDescent="0.2">
      <c r="I237" s="357"/>
      <c r="J237" s="357"/>
      <c r="K237" s="357"/>
      <c r="Q237" s="354"/>
      <c r="R237" s="354"/>
      <c r="S237" s="355"/>
    </row>
    <row r="238" spans="9:19" x14ac:dyDescent="0.2">
      <c r="I238" s="357"/>
      <c r="J238" s="357"/>
      <c r="K238" s="357"/>
      <c r="Q238" s="354"/>
      <c r="R238" s="354"/>
      <c r="S238" s="355"/>
    </row>
    <row r="239" spans="9:19" x14ac:dyDescent="0.2">
      <c r="I239" s="357"/>
      <c r="J239" s="357"/>
      <c r="K239" s="357"/>
      <c r="Q239" s="354"/>
      <c r="R239" s="354"/>
      <c r="S239" s="355"/>
    </row>
    <row r="240" spans="9:19" x14ac:dyDescent="0.2">
      <c r="I240" s="357"/>
      <c r="J240" s="357"/>
      <c r="K240" s="357"/>
      <c r="Q240" s="354"/>
      <c r="R240" s="354"/>
      <c r="S240" s="355"/>
    </row>
    <row r="241" spans="9:19" x14ac:dyDescent="0.2">
      <c r="I241" s="357"/>
      <c r="J241" s="357"/>
      <c r="K241" s="357"/>
      <c r="Q241" s="354"/>
      <c r="R241" s="354"/>
      <c r="S241" s="355"/>
    </row>
    <row r="242" spans="9:19" x14ac:dyDescent="0.2">
      <c r="I242" s="357"/>
      <c r="J242" s="357"/>
      <c r="K242" s="357"/>
      <c r="Q242" s="354"/>
      <c r="R242" s="354"/>
      <c r="S242" s="355"/>
    </row>
    <row r="243" spans="9:19" x14ac:dyDescent="0.2">
      <c r="I243" s="357"/>
      <c r="J243" s="357"/>
      <c r="K243" s="357"/>
      <c r="Q243" s="354"/>
      <c r="R243" s="354"/>
      <c r="S243" s="355"/>
    </row>
    <row r="244" spans="9:19" x14ac:dyDescent="0.2">
      <c r="I244" s="357"/>
      <c r="J244" s="357"/>
      <c r="K244" s="357"/>
      <c r="Q244" s="354"/>
      <c r="R244" s="354"/>
      <c r="S244" s="355"/>
    </row>
    <row r="245" spans="9:19" x14ac:dyDescent="0.2">
      <c r="I245" s="357"/>
      <c r="J245" s="357"/>
      <c r="K245" s="357"/>
      <c r="Q245" s="354"/>
      <c r="R245" s="354"/>
      <c r="S245" s="355"/>
    </row>
    <row r="246" spans="9:19" x14ac:dyDescent="0.2">
      <c r="I246" s="357"/>
      <c r="J246" s="357"/>
      <c r="K246" s="357"/>
      <c r="Q246" s="354"/>
      <c r="R246" s="354"/>
      <c r="S246" s="355"/>
    </row>
    <row r="247" spans="9:19" x14ac:dyDescent="0.2">
      <c r="I247" s="357"/>
      <c r="J247" s="357"/>
      <c r="K247" s="357"/>
      <c r="Q247" s="354"/>
      <c r="R247" s="354"/>
      <c r="S247" s="355"/>
    </row>
    <row r="248" spans="9:19" x14ac:dyDescent="0.2">
      <c r="I248" s="357"/>
      <c r="J248" s="357"/>
      <c r="K248" s="357"/>
      <c r="Q248" s="354"/>
      <c r="R248" s="354"/>
      <c r="S248" s="355"/>
    </row>
    <row r="249" spans="9:19" x14ac:dyDescent="0.2">
      <c r="I249" s="357"/>
      <c r="J249" s="357"/>
      <c r="K249" s="357"/>
      <c r="Q249" s="354"/>
      <c r="R249" s="354"/>
      <c r="S249" s="355"/>
    </row>
    <row r="250" spans="9:19" x14ac:dyDescent="0.2">
      <c r="I250" s="357"/>
      <c r="J250" s="357"/>
      <c r="K250" s="357"/>
      <c r="Q250" s="354"/>
      <c r="R250" s="354"/>
      <c r="S250" s="355"/>
    </row>
    <row r="251" spans="9:19" x14ac:dyDescent="0.2">
      <c r="I251" s="357"/>
      <c r="J251" s="357"/>
      <c r="K251" s="357"/>
      <c r="Q251" s="354"/>
      <c r="R251" s="354"/>
      <c r="S251" s="355"/>
    </row>
    <row r="252" spans="9:19" x14ac:dyDescent="0.2">
      <c r="I252" s="357"/>
      <c r="J252" s="357"/>
      <c r="K252" s="357"/>
      <c r="Q252" s="354"/>
      <c r="R252" s="354"/>
      <c r="S252" s="355"/>
    </row>
    <row r="253" spans="9:19" x14ac:dyDescent="0.2">
      <c r="I253" s="357"/>
      <c r="J253" s="357"/>
      <c r="K253" s="357"/>
      <c r="Q253" s="354"/>
      <c r="R253" s="354"/>
      <c r="S253" s="355"/>
    </row>
    <row r="254" spans="9:19" x14ac:dyDescent="0.2">
      <c r="I254" s="357"/>
      <c r="J254" s="357"/>
      <c r="K254" s="357"/>
      <c r="Q254" s="354"/>
      <c r="R254" s="354"/>
      <c r="S254" s="355"/>
    </row>
    <row r="255" spans="9:19" x14ac:dyDescent="0.2">
      <c r="I255" s="357"/>
      <c r="J255" s="357"/>
      <c r="K255" s="357"/>
      <c r="Q255" s="354"/>
      <c r="R255" s="354"/>
      <c r="S255" s="355"/>
    </row>
    <row r="256" spans="9:19" x14ac:dyDescent="0.2">
      <c r="I256" s="357"/>
      <c r="J256" s="357"/>
      <c r="K256" s="357"/>
      <c r="Q256" s="354"/>
      <c r="R256" s="354"/>
      <c r="S256" s="355"/>
    </row>
    <row r="257" spans="9:19" x14ac:dyDescent="0.2">
      <c r="I257" s="357"/>
      <c r="J257" s="357"/>
      <c r="K257" s="357"/>
      <c r="Q257" s="354"/>
      <c r="R257" s="354"/>
      <c r="S257" s="355"/>
    </row>
    <row r="258" spans="9:19" x14ac:dyDescent="0.2">
      <c r="I258" s="357"/>
      <c r="J258" s="357"/>
      <c r="K258" s="357"/>
      <c r="Q258" s="354"/>
      <c r="R258" s="354"/>
      <c r="S258" s="355"/>
    </row>
    <row r="259" spans="9:19" x14ac:dyDescent="0.2">
      <c r="I259" s="357"/>
      <c r="J259" s="357"/>
      <c r="K259" s="357"/>
      <c r="Q259" s="354"/>
      <c r="R259" s="354"/>
      <c r="S259" s="355"/>
    </row>
    <row r="260" spans="9:19" x14ac:dyDescent="0.2">
      <c r="I260" s="357"/>
      <c r="J260" s="357"/>
      <c r="K260" s="357"/>
      <c r="Q260" s="354"/>
      <c r="R260" s="354"/>
      <c r="S260" s="355"/>
    </row>
    <row r="261" spans="9:19" x14ac:dyDescent="0.2">
      <c r="I261" s="357"/>
      <c r="J261" s="357"/>
      <c r="K261" s="357"/>
      <c r="Q261" s="354"/>
      <c r="R261" s="354"/>
      <c r="S261" s="355"/>
    </row>
    <row r="262" spans="9:19" x14ac:dyDescent="0.2">
      <c r="I262" s="357"/>
      <c r="J262" s="357"/>
      <c r="K262" s="357"/>
      <c r="Q262" s="354"/>
      <c r="R262" s="354"/>
      <c r="S262" s="355"/>
    </row>
    <row r="263" spans="9:19" x14ac:dyDescent="0.2">
      <c r="I263" s="357"/>
      <c r="J263" s="357"/>
      <c r="K263" s="357"/>
      <c r="Q263" s="354"/>
      <c r="R263" s="354"/>
      <c r="S263" s="355"/>
    </row>
    <row r="264" spans="9:19" x14ac:dyDescent="0.2">
      <c r="I264" s="357"/>
      <c r="J264" s="357"/>
      <c r="K264" s="357"/>
      <c r="Q264" s="354"/>
      <c r="R264" s="354"/>
      <c r="S264" s="355"/>
    </row>
    <row r="265" spans="9:19" x14ac:dyDescent="0.2">
      <c r="I265" s="357"/>
      <c r="J265" s="357"/>
      <c r="K265" s="357"/>
      <c r="Q265" s="354"/>
      <c r="R265" s="354"/>
      <c r="S265" s="355"/>
    </row>
    <row r="266" spans="9:19" x14ac:dyDescent="0.2">
      <c r="I266" s="357"/>
      <c r="J266" s="357"/>
      <c r="K266" s="357"/>
      <c r="Q266" s="354"/>
      <c r="R266" s="354"/>
      <c r="S266" s="355"/>
    </row>
    <row r="267" spans="9:19" x14ac:dyDescent="0.2">
      <c r="I267" s="357"/>
      <c r="J267" s="357"/>
      <c r="K267" s="357"/>
      <c r="Q267" s="354"/>
      <c r="R267" s="354"/>
      <c r="S267" s="355"/>
    </row>
    <row r="268" spans="9:19" x14ac:dyDescent="0.2">
      <c r="I268" s="357"/>
      <c r="J268" s="357"/>
      <c r="K268" s="357"/>
      <c r="Q268" s="354"/>
      <c r="R268" s="354"/>
      <c r="S268" s="355"/>
    </row>
    <row r="269" spans="9:19" x14ac:dyDescent="0.2">
      <c r="I269" s="357"/>
      <c r="J269" s="357"/>
      <c r="K269" s="357"/>
      <c r="Q269" s="354"/>
      <c r="R269" s="354"/>
      <c r="S269" s="355"/>
    </row>
    <row r="270" spans="9:19" x14ac:dyDescent="0.2">
      <c r="I270" s="357"/>
      <c r="J270" s="357"/>
      <c r="K270" s="357"/>
      <c r="Q270" s="354"/>
      <c r="R270" s="354"/>
      <c r="S270" s="355"/>
    </row>
    <row r="271" spans="9:19" x14ac:dyDescent="0.2">
      <c r="I271" s="357"/>
      <c r="J271" s="357"/>
      <c r="K271" s="357"/>
      <c r="Q271" s="354"/>
      <c r="R271" s="354"/>
      <c r="S271" s="355"/>
    </row>
    <row r="272" spans="9:19" x14ac:dyDescent="0.2">
      <c r="I272" s="357"/>
      <c r="J272" s="357"/>
      <c r="K272" s="357"/>
      <c r="Q272" s="354"/>
      <c r="R272" s="354"/>
      <c r="S272" s="355"/>
    </row>
    <row r="273" spans="9:19" x14ac:dyDescent="0.2">
      <c r="I273" s="357"/>
      <c r="J273" s="357"/>
      <c r="K273" s="357"/>
      <c r="Q273" s="354"/>
      <c r="R273" s="354"/>
      <c r="S273" s="355"/>
    </row>
    <row r="274" spans="9:19" x14ac:dyDescent="0.2">
      <c r="I274" s="357"/>
      <c r="J274" s="357"/>
      <c r="K274" s="357"/>
      <c r="Q274" s="354"/>
      <c r="R274" s="354"/>
      <c r="S274" s="355"/>
    </row>
    <row r="275" spans="9:19" x14ac:dyDescent="0.2">
      <c r="I275" s="357"/>
      <c r="J275" s="357"/>
      <c r="K275" s="357"/>
      <c r="Q275" s="354"/>
      <c r="R275" s="354"/>
      <c r="S275" s="355"/>
    </row>
    <row r="276" spans="9:19" x14ac:dyDescent="0.2">
      <c r="I276" s="357"/>
      <c r="J276" s="357"/>
      <c r="K276" s="357"/>
      <c r="Q276" s="354"/>
      <c r="R276" s="354"/>
      <c r="S276" s="355"/>
    </row>
    <row r="277" spans="9:19" x14ac:dyDescent="0.2">
      <c r="I277" s="357"/>
      <c r="J277" s="357"/>
      <c r="K277" s="357"/>
      <c r="Q277" s="354"/>
      <c r="R277" s="354"/>
      <c r="S277" s="355"/>
    </row>
    <row r="278" spans="9:19" x14ac:dyDescent="0.2">
      <c r="I278" s="357"/>
      <c r="J278" s="357"/>
      <c r="K278" s="357"/>
      <c r="Q278" s="354"/>
      <c r="R278" s="354"/>
      <c r="S278" s="355"/>
    </row>
    <row r="279" spans="9:19" x14ac:dyDescent="0.2">
      <c r="I279" s="357"/>
      <c r="J279" s="357"/>
      <c r="K279" s="357"/>
      <c r="Q279" s="354"/>
      <c r="R279" s="354"/>
      <c r="S279" s="355"/>
    </row>
    <row r="280" spans="9:19" x14ac:dyDescent="0.2">
      <c r="I280" s="357"/>
      <c r="J280" s="357"/>
      <c r="K280" s="357"/>
      <c r="Q280" s="354"/>
      <c r="R280" s="354"/>
      <c r="S280" s="355"/>
    </row>
    <row r="281" spans="9:19" x14ac:dyDescent="0.2">
      <c r="I281" s="357"/>
      <c r="J281" s="357"/>
      <c r="K281" s="357"/>
      <c r="Q281" s="354"/>
      <c r="R281" s="354"/>
      <c r="S281" s="355"/>
    </row>
    <row r="282" spans="9:19" x14ac:dyDescent="0.2">
      <c r="I282" s="357"/>
      <c r="J282" s="357"/>
      <c r="K282" s="357"/>
      <c r="Q282" s="354"/>
      <c r="R282" s="354"/>
      <c r="S282" s="355"/>
    </row>
    <row r="283" spans="9:19" x14ac:dyDescent="0.2">
      <c r="I283" s="357"/>
      <c r="J283" s="357"/>
      <c r="K283" s="357"/>
      <c r="Q283" s="354"/>
      <c r="R283" s="354"/>
      <c r="S283" s="355"/>
    </row>
    <row r="284" spans="9:19" x14ac:dyDescent="0.2">
      <c r="I284" s="357"/>
      <c r="J284" s="357"/>
      <c r="K284" s="357"/>
      <c r="Q284" s="354"/>
      <c r="R284" s="354"/>
      <c r="S284" s="355"/>
    </row>
    <row r="285" spans="9:19" x14ac:dyDescent="0.2">
      <c r="I285" s="357"/>
      <c r="J285" s="357"/>
      <c r="K285" s="357"/>
      <c r="Q285" s="354"/>
      <c r="R285" s="354"/>
      <c r="S285" s="355"/>
    </row>
    <row r="286" spans="9:19" x14ac:dyDescent="0.2">
      <c r="I286" s="357"/>
      <c r="J286" s="357"/>
      <c r="K286" s="357"/>
      <c r="Q286" s="354"/>
      <c r="R286" s="354"/>
      <c r="S286" s="355"/>
    </row>
    <row r="287" spans="9:19" x14ac:dyDescent="0.2">
      <c r="I287" s="357"/>
      <c r="J287" s="357"/>
      <c r="K287" s="357"/>
      <c r="Q287" s="354"/>
      <c r="R287" s="354"/>
      <c r="S287" s="355"/>
    </row>
    <row r="288" spans="9:19" x14ac:dyDescent="0.2">
      <c r="I288" s="357"/>
      <c r="J288" s="357"/>
      <c r="K288" s="357"/>
      <c r="Q288" s="354"/>
      <c r="R288" s="354"/>
      <c r="S288" s="355"/>
    </row>
    <row r="289" spans="9:19" x14ac:dyDescent="0.2">
      <c r="I289" s="357"/>
      <c r="J289" s="357"/>
      <c r="K289" s="357"/>
      <c r="Q289" s="354"/>
      <c r="R289" s="354"/>
      <c r="S289" s="355"/>
    </row>
    <row r="290" spans="9:19" x14ac:dyDescent="0.2">
      <c r="I290" s="357"/>
      <c r="J290" s="357"/>
      <c r="K290" s="357"/>
      <c r="Q290" s="354"/>
      <c r="R290" s="354"/>
      <c r="S290" s="355"/>
    </row>
    <row r="291" spans="9:19" x14ac:dyDescent="0.2">
      <c r="I291" s="357"/>
      <c r="J291" s="357"/>
      <c r="K291" s="357"/>
      <c r="Q291" s="354"/>
      <c r="R291" s="354"/>
      <c r="S291" s="355"/>
    </row>
    <row r="292" spans="9:19" x14ac:dyDescent="0.2">
      <c r="I292" s="357"/>
      <c r="J292" s="357"/>
      <c r="K292" s="357"/>
      <c r="Q292" s="354"/>
      <c r="R292" s="354"/>
      <c r="S292" s="355"/>
    </row>
  </sheetData>
  <sheetProtection selectLockedCells="1"/>
  <protectedRanges>
    <protectedRange sqref="G180" name="Range2"/>
  </protectedRanges>
  <mergeCells count="5">
    <mergeCell ref="G183:H183"/>
    <mergeCell ref="G179:H179"/>
    <mergeCell ref="G180:H180"/>
    <mergeCell ref="G181:H181"/>
    <mergeCell ref="G182:H182"/>
  </mergeCells>
  <phoneticPr fontId="0" type="noConversion"/>
  <printOptions horizontalCentered="1" verticalCentered="1" gridLines="1" gridLinesSet="0"/>
  <pageMargins left="0" right="0" top="0" bottom="0" header="0" footer="0.16"/>
  <pageSetup scale="43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CZ291"/>
  <sheetViews>
    <sheetView topLeftCell="A123" zoomScale="90" zoomScaleNormal="90" workbookViewId="0">
      <selection activeCell="J161" sqref="J161"/>
    </sheetView>
  </sheetViews>
  <sheetFormatPr defaultColWidth="9.83203125" defaultRowHeight="11.25" x14ac:dyDescent="0.2"/>
  <cols>
    <col min="1" max="1" width="9.1640625" style="80" customWidth="1"/>
    <col min="2" max="2" width="34.6640625" style="80" customWidth="1"/>
    <col min="3" max="3" width="1.83203125" style="80" customWidth="1"/>
    <col min="4" max="4" width="8.83203125" style="170" customWidth="1"/>
    <col min="5" max="7" width="9.83203125" style="170" customWidth="1"/>
    <col min="8" max="8" width="12.83203125" style="358" customWidth="1"/>
    <col min="9" max="10" width="9.83203125" style="321" customWidth="1"/>
    <col min="11" max="11" width="16.83203125" style="321" customWidth="1"/>
    <col min="12" max="13" width="16.83203125" style="170" customWidth="1"/>
    <col min="14" max="14" width="16.83203125" style="321" customWidth="1"/>
    <col min="15" max="16" width="16.83203125" style="353" customWidth="1"/>
    <col min="17" max="17" width="16.83203125" style="286" customWidth="1"/>
    <col min="18" max="18" width="11.83203125" style="286" customWidth="1"/>
    <col min="19" max="19" width="16.1640625" style="80" customWidth="1"/>
    <col min="20" max="20" width="9.83203125" style="80"/>
    <col min="21" max="21" width="16.33203125" style="80" customWidth="1"/>
    <col min="22" max="16384" width="9.83203125" style="80"/>
  </cols>
  <sheetData>
    <row r="1" spans="1:23" ht="18" customHeight="1" x14ac:dyDescent="0.25">
      <c r="A1" s="69" t="s">
        <v>16</v>
      </c>
      <c r="B1" s="70"/>
      <c r="C1" s="71"/>
      <c r="D1" s="72"/>
      <c r="E1" s="72"/>
      <c r="F1" s="72"/>
      <c r="G1" s="72"/>
      <c r="H1" s="73"/>
      <c r="I1" s="74"/>
      <c r="J1" s="74"/>
      <c r="K1" s="74"/>
      <c r="L1" s="75"/>
      <c r="M1" s="72"/>
      <c r="N1" s="76"/>
      <c r="O1" s="77"/>
      <c r="P1" s="77"/>
      <c r="Q1" s="78"/>
      <c r="R1" s="78"/>
      <c r="S1" s="79"/>
      <c r="T1" s="79"/>
    </row>
    <row r="2" spans="1:23" ht="18" customHeight="1" x14ac:dyDescent="0.25">
      <c r="A2" s="69" t="s">
        <v>15</v>
      </c>
      <c r="B2" s="360">
        <f>Monday!B2+1</f>
        <v>43165</v>
      </c>
      <c r="C2" s="71"/>
      <c r="D2" s="72"/>
      <c r="E2" s="72"/>
      <c r="F2" s="82"/>
      <c r="G2" s="83" t="s">
        <v>51</v>
      </c>
      <c r="H2" s="84"/>
      <c r="I2" s="85"/>
      <c r="J2" s="85"/>
      <c r="K2" s="85"/>
      <c r="L2" s="86"/>
      <c r="M2" s="86"/>
      <c r="N2" s="85"/>
      <c r="O2" s="87"/>
      <c r="P2" s="87"/>
      <c r="Q2" s="78"/>
      <c r="R2" s="78"/>
      <c r="S2" s="79"/>
      <c r="T2" s="79"/>
    </row>
    <row r="3" spans="1:23" s="97" customFormat="1" ht="12" x14ac:dyDescent="0.2">
      <c r="A3" s="88"/>
      <c r="B3" s="89"/>
      <c r="C3" s="89"/>
      <c r="D3" s="90"/>
      <c r="E3" s="91" t="s">
        <v>21</v>
      </c>
      <c r="F3" s="92" t="s">
        <v>21</v>
      </c>
      <c r="G3" s="93" t="s">
        <v>21</v>
      </c>
      <c r="H3" s="92" t="s">
        <v>21</v>
      </c>
      <c r="I3" s="92" t="s">
        <v>21</v>
      </c>
      <c r="J3" s="92" t="s">
        <v>21</v>
      </c>
      <c r="K3" s="91" t="s">
        <v>21</v>
      </c>
      <c r="L3" s="92" t="s">
        <v>21</v>
      </c>
      <c r="M3" s="93" t="s">
        <v>21</v>
      </c>
      <c r="N3" s="92" t="s">
        <v>21</v>
      </c>
      <c r="O3" s="92" t="s">
        <v>21</v>
      </c>
      <c r="P3" s="92" t="s">
        <v>21</v>
      </c>
      <c r="Q3" s="94"/>
      <c r="R3" s="96"/>
      <c r="S3" s="96"/>
    </row>
    <row r="4" spans="1:23" s="97" customFormat="1" ht="12" x14ac:dyDescent="0.2">
      <c r="A4" s="98"/>
      <c r="B4" s="99" t="s">
        <v>25</v>
      </c>
      <c r="C4" s="100"/>
      <c r="D4" s="101"/>
      <c r="E4" s="77">
        <v>1</v>
      </c>
      <c r="F4" s="102">
        <v>2</v>
      </c>
      <c r="G4" s="102">
        <v>3</v>
      </c>
      <c r="H4" s="102">
        <v>4</v>
      </c>
      <c r="I4" s="102">
        <v>5</v>
      </c>
      <c r="J4" s="102">
        <v>6</v>
      </c>
      <c r="K4" s="77">
        <v>1</v>
      </c>
      <c r="L4" s="103">
        <v>2</v>
      </c>
      <c r="M4" s="104">
        <v>3</v>
      </c>
      <c r="N4" s="103">
        <v>4</v>
      </c>
      <c r="O4" s="103">
        <v>5</v>
      </c>
      <c r="P4" s="103">
        <v>6</v>
      </c>
      <c r="Q4" s="105" t="s">
        <v>2</v>
      </c>
      <c r="R4" s="96"/>
      <c r="S4" s="106"/>
      <c r="T4" s="107"/>
      <c r="U4" s="107"/>
      <c r="V4" s="107"/>
      <c r="W4" s="107"/>
    </row>
    <row r="5" spans="1:23" s="97" customFormat="1" ht="12" x14ac:dyDescent="0.2">
      <c r="A5" s="98"/>
      <c r="B5" s="99" t="s">
        <v>3</v>
      </c>
      <c r="C5" s="100"/>
      <c r="D5" s="101"/>
      <c r="E5" s="77" t="s">
        <v>4</v>
      </c>
      <c r="F5" s="102" t="s">
        <v>4</v>
      </c>
      <c r="G5" s="102" t="s">
        <v>4</v>
      </c>
      <c r="H5" s="102" t="s">
        <v>4</v>
      </c>
      <c r="I5" s="102" t="s">
        <v>4</v>
      </c>
      <c r="J5" s="102" t="s">
        <v>4</v>
      </c>
      <c r="K5" s="108" t="s">
        <v>5</v>
      </c>
      <c r="L5" s="109" t="s">
        <v>5</v>
      </c>
      <c r="M5" s="110" t="s">
        <v>5</v>
      </c>
      <c r="N5" s="109" t="s">
        <v>5</v>
      </c>
      <c r="O5" s="109" t="s">
        <v>5</v>
      </c>
      <c r="P5" s="109" t="s">
        <v>5</v>
      </c>
      <c r="Q5" s="105" t="s">
        <v>6</v>
      </c>
      <c r="R5" s="96"/>
      <c r="S5" s="106"/>
      <c r="T5" s="107"/>
      <c r="U5" s="107"/>
      <c r="V5" s="107"/>
      <c r="W5" s="107"/>
    </row>
    <row r="6" spans="1:23" ht="18" customHeight="1" x14ac:dyDescent="0.2">
      <c r="A6" s="111"/>
      <c r="B6" s="112" t="s">
        <v>282</v>
      </c>
      <c r="C6" s="113"/>
      <c r="D6" s="361"/>
      <c r="E6" s="115"/>
      <c r="F6" s="115"/>
      <c r="G6" s="116"/>
      <c r="H6" s="116"/>
      <c r="I6" s="116"/>
      <c r="J6" s="116"/>
      <c r="K6" s="117"/>
      <c r="L6" s="117"/>
      <c r="M6" s="164"/>
      <c r="N6" s="117"/>
      <c r="O6" s="117"/>
      <c r="P6" s="117"/>
      <c r="Q6" s="118">
        <f t="shared" ref="Q6:Q12" si="0">SUM(K6:P6)</f>
        <v>0</v>
      </c>
      <c r="R6" s="79"/>
    </row>
    <row r="7" spans="1:23" ht="18" customHeight="1" x14ac:dyDescent="0.2">
      <c r="A7" s="111" t="s">
        <v>454</v>
      </c>
      <c r="B7" s="112" t="s">
        <v>316</v>
      </c>
      <c r="C7" s="119"/>
      <c r="D7" s="362"/>
      <c r="E7" s="121"/>
      <c r="F7" s="121"/>
      <c r="G7" s="121"/>
      <c r="H7" s="121"/>
      <c r="I7" s="121"/>
      <c r="J7" s="121"/>
      <c r="K7" s="117"/>
      <c r="L7" s="117"/>
      <c r="M7" s="164"/>
      <c r="N7" s="117"/>
      <c r="O7" s="117"/>
      <c r="P7" s="117"/>
      <c r="Q7" s="118">
        <f t="shared" si="0"/>
        <v>0</v>
      </c>
      <c r="R7" s="79"/>
    </row>
    <row r="8" spans="1:23" ht="18" customHeight="1" x14ac:dyDescent="0.2">
      <c r="A8" s="111" t="s">
        <v>455</v>
      </c>
      <c r="B8" s="112" t="s">
        <v>239</v>
      </c>
      <c r="C8" s="123"/>
      <c r="D8" s="362"/>
      <c r="E8" s="121"/>
      <c r="F8" s="121"/>
      <c r="G8" s="121"/>
      <c r="H8" s="121"/>
      <c r="I8" s="121"/>
      <c r="J8" s="121"/>
      <c r="K8" s="117"/>
      <c r="L8" s="117"/>
      <c r="M8" s="164"/>
      <c r="N8" s="117"/>
      <c r="O8" s="117"/>
      <c r="P8" s="117"/>
      <c r="Q8" s="118">
        <f t="shared" si="0"/>
        <v>0</v>
      </c>
      <c r="R8" s="79"/>
    </row>
    <row r="9" spans="1:23" ht="18" hidden="1" customHeight="1" x14ac:dyDescent="0.2">
      <c r="A9" s="111">
        <v>7100</v>
      </c>
      <c r="B9" s="112" t="s">
        <v>235</v>
      </c>
      <c r="C9" s="123"/>
      <c r="D9" s="362"/>
      <c r="E9" s="125"/>
      <c r="F9" s="126"/>
      <c r="G9" s="127"/>
      <c r="H9" s="128"/>
      <c r="I9" s="129"/>
      <c r="J9" s="130"/>
      <c r="K9" s="363">
        <v>0</v>
      </c>
      <c r="L9" s="117">
        <v>0</v>
      </c>
      <c r="M9" s="364">
        <v>0</v>
      </c>
      <c r="N9" s="365">
        <v>0</v>
      </c>
      <c r="O9" s="366">
        <v>0</v>
      </c>
      <c r="P9" s="367"/>
      <c r="Q9" s="118">
        <f t="shared" si="0"/>
        <v>0</v>
      </c>
      <c r="R9" s="79"/>
    </row>
    <row r="10" spans="1:23" ht="18" hidden="1" customHeight="1" x14ac:dyDescent="0.2">
      <c r="A10" s="111">
        <v>7100</v>
      </c>
      <c r="B10" s="112" t="s">
        <v>236</v>
      </c>
      <c r="C10" s="123"/>
      <c r="D10" s="362"/>
      <c r="E10" s="125"/>
      <c r="F10" s="126"/>
      <c r="G10" s="127"/>
      <c r="H10" s="128"/>
      <c r="I10" s="129"/>
      <c r="J10" s="130"/>
      <c r="K10" s="363">
        <v>0</v>
      </c>
      <c r="L10" s="117">
        <v>0</v>
      </c>
      <c r="M10" s="364">
        <v>0</v>
      </c>
      <c r="N10" s="365">
        <v>0</v>
      </c>
      <c r="O10" s="366">
        <v>0</v>
      </c>
      <c r="P10" s="367"/>
      <c r="Q10" s="118">
        <f t="shared" si="0"/>
        <v>0</v>
      </c>
      <c r="R10" s="79"/>
    </row>
    <row r="11" spans="1:23" ht="18" hidden="1" customHeight="1" x14ac:dyDescent="0.2">
      <c r="A11" s="111">
        <v>7200</v>
      </c>
      <c r="B11" s="112" t="s">
        <v>237</v>
      </c>
      <c r="C11" s="123"/>
      <c r="D11" s="362"/>
      <c r="E11" s="125"/>
      <c r="F11" s="126"/>
      <c r="G11" s="127"/>
      <c r="H11" s="128"/>
      <c r="I11" s="129"/>
      <c r="J11" s="130"/>
      <c r="K11" s="363">
        <v>0</v>
      </c>
      <c r="L11" s="117">
        <v>0</v>
      </c>
      <c r="M11" s="364">
        <v>0</v>
      </c>
      <c r="N11" s="365">
        <v>0</v>
      </c>
      <c r="O11" s="366">
        <v>0</v>
      </c>
      <c r="P11" s="367"/>
      <c r="Q11" s="118">
        <f t="shared" si="0"/>
        <v>0</v>
      </c>
      <c r="R11" s="79"/>
    </row>
    <row r="12" spans="1:23" ht="18" hidden="1" customHeight="1" x14ac:dyDescent="0.2">
      <c r="A12" s="111">
        <v>7300</v>
      </c>
      <c r="B12" s="112" t="s">
        <v>238</v>
      </c>
      <c r="C12" s="123"/>
      <c r="D12" s="362"/>
      <c r="E12" s="125"/>
      <c r="F12" s="126"/>
      <c r="G12" s="127"/>
      <c r="H12" s="128"/>
      <c r="I12" s="129"/>
      <c r="J12" s="130"/>
      <c r="K12" s="363">
        <v>0</v>
      </c>
      <c r="L12" s="117">
        <v>0</v>
      </c>
      <c r="M12" s="364">
        <v>0</v>
      </c>
      <c r="N12" s="365">
        <v>0</v>
      </c>
      <c r="O12" s="366">
        <v>0</v>
      </c>
      <c r="P12" s="367"/>
      <c r="Q12" s="118">
        <f t="shared" si="0"/>
        <v>0</v>
      </c>
      <c r="R12" s="79"/>
    </row>
    <row r="13" spans="1:23" ht="18" customHeight="1" x14ac:dyDescent="0.25">
      <c r="A13" s="138"/>
      <c r="B13" s="139" t="s">
        <v>23</v>
      </c>
      <c r="C13" s="123"/>
      <c r="D13" s="140"/>
      <c r="E13" s="141"/>
      <c r="F13" s="142"/>
      <c r="G13" s="143"/>
      <c r="H13" s="143"/>
      <c r="I13" s="143"/>
      <c r="J13" s="143"/>
      <c r="K13" s="368"/>
      <c r="L13" s="368"/>
      <c r="M13" s="369"/>
      <c r="N13" s="368"/>
      <c r="O13" s="368"/>
      <c r="P13" s="368"/>
      <c r="Q13" s="370"/>
      <c r="R13" s="79"/>
    </row>
    <row r="14" spans="1:23" ht="18" hidden="1" customHeight="1" x14ac:dyDescent="0.2">
      <c r="A14" s="111">
        <v>1001</v>
      </c>
      <c r="B14" s="147" t="s">
        <v>32</v>
      </c>
      <c r="C14" s="123"/>
      <c r="D14" s="362">
        <v>0</v>
      </c>
      <c r="E14" s="148"/>
      <c r="F14" s="149"/>
      <c r="G14" s="116"/>
      <c r="H14" s="116"/>
      <c r="I14" s="116"/>
      <c r="J14" s="116"/>
      <c r="K14" s="150">
        <f>E14*D14</f>
        <v>0</v>
      </c>
      <c r="L14" s="150">
        <f t="shared" ref="L14:L40" si="1">F14*D14</f>
        <v>0</v>
      </c>
      <c r="M14" s="151">
        <f>G14*D14</f>
        <v>0</v>
      </c>
      <c r="N14" s="150">
        <f>H14*D14</f>
        <v>0</v>
      </c>
      <c r="O14" s="150">
        <f>I14*D14</f>
        <v>0</v>
      </c>
      <c r="P14" s="150">
        <f t="shared" ref="P14:P40" si="2">J14*D14</f>
        <v>0</v>
      </c>
      <c r="Q14" s="118">
        <f>SUM(K14:P14)</f>
        <v>0</v>
      </c>
      <c r="R14" s="79"/>
    </row>
    <row r="15" spans="1:23" ht="18" hidden="1" customHeight="1" x14ac:dyDescent="0.2">
      <c r="A15" s="111">
        <v>1002</v>
      </c>
      <c r="B15" s="112" t="s">
        <v>142</v>
      </c>
      <c r="C15" s="152"/>
      <c r="D15" s="362">
        <v>0</v>
      </c>
      <c r="E15" s="148"/>
      <c r="F15" s="149"/>
      <c r="G15" s="116"/>
      <c r="H15" s="116"/>
      <c r="I15" s="116"/>
      <c r="J15" s="116"/>
      <c r="K15" s="150">
        <f t="shared" ref="K15:K40" si="3">E15*D15</f>
        <v>0</v>
      </c>
      <c r="L15" s="150">
        <f t="shared" si="1"/>
        <v>0</v>
      </c>
      <c r="M15" s="151">
        <f t="shared" ref="M15:M40" si="4">G15*D15</f>
        <v>0</v>
      </c>
      <c r="N15" s="150">
        <f t="shared" ref="N15:N40" si="5">H15*D15</f>
        <v>0</v>
      </c>
      <c r="O15" s="150">
        <f t="shared" ref="O15:O40" si="6">I15*D15</f>
        <v>0</v>
      </c>
      <c r="P15" s="150">
        <f t="shared" si="2"/>
        <v>0</v>
      </c>
      <c r="Q15" s="118">
        <f>SUM(K15:P15)</f>
        <v>0</v>
      </c>
      <c r="R15" s="79"/>
      <c r="S15" s="154" t="s">
        <v>69</v>
      </c>
    </row>
    <row r="16" spans="1:23" ht="18" hidden="1" customHeight="1" x14ac:dyDescent="0.2">
      <c r="A16" s="155">
        <v>1003</v>
      </c>
      <c r="B16" s="112" t="s">
        <v>141</v>
      </c>
      <c r="C16" s="152"/>
      <c r="D16" s="362">
        <v>0</v>
      </c>
      <c r="E16" s="148"/>
      <c r="F16" s="149"/>
      <c r="G16" s="116"/>
      <c r="H16" s="116"/>
      <c r="I16" s="116"/>
      <c r="J16" s="116"/>
      <c r="K16" s="150">
        <f t="shared" si="3"/>
        <v>0</v>
      </c>
      <c r="L16" s="150">
        <f t="shared" si="1"/>
        <v>0</v>
      </c>
      <c r="M16" s="151">
        <f t="shared" si="4"/>
        <v>0</v>
      </c>
      <c r="N16" s="150">
        <f t="shared" si="5"/>
        <v>0</v>
      </c>
      <c r="O16" s="150">
        <f t="shared" si="6"/>
        <v>0</v>
      </c>
      <c r="P16" s="150">
        <f t="shared" si="2"/>
        <v>0</v>
      </c>
      <c r="Q16" s="118">
        <f>SUM(K16:P16)</f>
        <v>0</v>
      </c>
      <c r="R16" s="79"/>
      <c r="S16" s="154"/>
    </row>
    <row r="17" spans="1:19" ht="18" customHeight="1" x14ac:dyDescent="0.2">
      <c r="A17" s="156" t="s">
        <v>410</v>
      </c>
      <c r="B17" s="157" t="s">
        <v>33</v>
      </c>
      <c r="C17" s="152"/>
      <c r="D17" s="362">
        <v>8</v>
      </c>
      <c r="E17" s="149">
        <v>42</v>
      </c>
      <c r="F17" s="149"/>
      <c r="G17" s="116"/>
      <c r="H17" s="116"/>
      <c r="I17" s="116"/>
      <c r="J17" s="116"/>
      <c r="K17" s="150">
        <f t="shared" si="3"/>
        <v>336</v>
      </c>
      <c r="L17" s="150">
        <f t="shared" si="1"/>
        <v>0</v>
      </c>
      <c r="M17" s="151">
        <f t="shared" si="4"/>
        <v>0</v>
      </c>
      <c r="N17" s="150">
        <f t="shared" si="5"/>
        <v>0</v>
      </c>
      <c r="O17" s="150">
        <f t="shared" si="6"/>
        <v>0</v>
      </c>
      <c r="P17" s="150">
        <f t="shared" si="2"/>
        <v>0</v>
      </c>
      <c r="Q17" s="118">
        <f>SUM(K17:P17)*85%</f>
        <v>285.59999999999997</v>
      </c>
      <c r="R17" s="79"/>
      <c r="S17" s="159">
        <f>SUM(K17:P17)</f>
        <v>336</v>
      </c>
    </row>
    <row r="18" spans="1:19" ht="18" customHeight="1" x14ac:dyDescent="0.2">
      <c r="A18" s="160" t="s">
        <v>411</v>
      </c>
      <c r="B18" s="68" t="s">
        <v>34</v>
      </c>
      <c r="C18" s="161"/>
      <c r="D18" s="371">
        <v>5</v>
      </c>
      <c r="E18" s="149">
        <v>4</v>
      </c>
      <c r="F18" s="149"/>
      <c r="G18" s="116"/>
      <c r="H18" s="116"/>
      <c r="I18" s="116"/>
      <c r="J18" s="116"/>
      <c r="K18" s="150">
        <f t="shared" si="3"/>
        <v>20</v>
      </c>
      <c r="L18" s="150">
        <f t="shared" si="1"/>
        <v>0</v>
      </c>
      <c r="M18" s="151">
        <f t="shared" si="4"/>
        <v>0</v>
      </c>
      <c r="N18" s="150">
        <f t="shared" si="5"/>
        <v>0</v>
      </c>
      <c r="O18" s="150">
        <f t="shared" si="6"/>
        <v>0</v>
      </c>
      <c r="P18" s="150">
        <f t="shared" si="2"/>
        <v>0</v>
      </c>
      <c r="Q18" s="118">
        <f>SUM(K18:P18)*85%</f>
        <v>17</v>
      </c>
      <c r="R18" s="79"/>
      <c r="S18" s="159">
        <f t="shared" ref="S18:S31" si="7">SUM(K18:P18)</f>
        <v>20</v>
      </c>
    </row>
    <row r="19" spans="1:19" ht="18" customHeight="1" x14ac:dyDescent="0.2">
      <c r="A19" s="160" t="s">
        <v>412</v>
      </c>
      <c r="B19" s="68" t="s">
        <v>35</v>
      </c>
      <c r="C19" s="161"/>
      <c r="D19" s="1027" t="s">
        <v>283</v>
      </c>
      <c r="E19" s="149"/>
      <c r="F19" s="149"/>
      <c r="G19" s="116"/>
      <c r="H19" s="116"/>
      <c r="I19" s="116"/>
      <c r="J19" s="116"/>
      <c r="K19" s="150"/>
      <c r="L19" s="150"/>
      <c r="M19" s="151"/>
      <c r="N19" s="150"/>
      <c r="O19" s="150"/>
      <c r="P19" s="150"/>
      <c r="Q19" s="118">
        <f>SUM(K19:P19)*85%</f>
        <v>0</v>
      </c>
      <c r="R19" s="79"/>
      <c r="S19" s="159">
        <f t="shared" si="7"/>
        <v>0</v>
      </c>
    </row>
    <row r="20" spans="1:19" ht="18" customHeight="1" x14ac:dyDescent="0.2">
      <c r="A20" s="160" t="s">
        <v>413</v>
      </c>
      <c r="B20" s="68" t="s">
        <v>36</v>
      </c>
      <c r="C20" s="161"/>
      <c r="D20" s="1027" t="s">
        <v>283</v>
      </c>
      <c r="E20" s="149"/>
      <c r="F20" s="149"/>
      <c r="G20" s="116"/>
      <c r="H20" s="116"/>
      <c r="I20" s="116"/>
      <c r="J20" s="116"/>
      <c r="K20" s="150"/>
      <c r="L20" s="150"/>
      <c r="M20" s="151"/>
      <c r="N20" s="150"/>
      <c r="O20" s="150"/>
      <c r="P20" s="150"/>
      <c r="Q20" s="118">
        <f>SUM(K20:P20)*85%</f>
        <v>0</v>
      </c>
      <c r="R20" s="79"/>
      <c r="S20" s="159">
        <f t="shared" si="7"/>
        <v>0</v>
      </c>
    </row>
    <row r="21" spans="1:19" ht="18" customHeight="1" x14ac:dyDescent="0.2">
      <c r="A21" s="160" t="s">
        <v>483</v>
      </c>
      <c r="B21" s="1063" t="s">
        <v>484</v>
      </c>
      <c r="C21" s="161"/>
      <c r="D21" s="162">
        <v>60</v>
      </c>
      <c r="E21" s="149"/>
      <c r="F21" s="149"/>
      <c r="G21" s="116"/>
      <c r="H21" s="116"/>
      <c r="I21" s="116"/>
      <c r="J21" s="116"/>
      <c r="K21" s="150">
        <f t="shared" si="3"/>
        <v>0</v>
      </c>
      <c r="L21" s="150">
        <f t="shared" si="1"/>
        <v>0</v>
      </c>
      <c r="M21" s="151">
        <f t="shared" si="4"/>
        <v>0</v>
      </c>
      <c r="N21" s="150">
        <f t="shared" si="5"/>
        <v>0</v>
      </c>
      <c r="O21" s="150">
        <f t="shared" si="6"/>
        <v>0</v>
      </c>
      <c r="P21" s="150">
        <f t="shared" si="2"/>
        <v>0</v>
      </c>
      <c r="Q21" s="118">
        <f>SUM(K21:P21)*85%</f>
        <v>0</v>
      </c>
      <c r="R21" s="79"/>
      <c r="S21" s="159">
        <f t="shared" si="7"/>
        <v>0</v>
      </c>
    </row>
    <row r="22" spans="1:19" ht="18" hidden="1" customHeight="1" x14ac:dyDescent="0.2">
      <c r="A22" s="160">
        <v>1009</v>
      </c>
      <c r="B22" s="68" t="s">
        <v>227</v>
      </c>
      <c r="C22" s="161"/>
      <c r="D22" s="371"/>
      <c r="E22" s="149"/>
      <c r="F22" s="149"/>
      <c r="G22" s="116"/>
      <c r="H22" s="116"/>
      <c r="I22" s="116"/>
      <c r="J22" s="116"/>
      <c r="K22" s="150">
        <f t="shared" si="3"/>
        <v>0</v>
      </c>
      <c r="L22" s="150">
        <f t="shared" si="1"/>
        <v>0</v>
      </c>
      <c r="M22" s="151">
        <f t="shared" si="4"/>
        <v>0</v>
      </c>
      <c r="N22" s="150">
        <f t="shared" si="5"/>
        <v>0</v>
      </c>
      <c r="O22" s="150">
        <f t="shared" si="6"/>
        <v>0</v>
      </c>
      <c r="P22" s="150">
        <f t="shared" si="2"/>
        <v>0</v>
      </c>
      <c r="Q22" s="118">
        <f>SUM(K22:P22)*75%</f>
        <v>0</v>
      </c>
      <c r="R22" s="79"/>
      <c r="S22" s="159">
        <f t="shared" si="7"/>
        <v>0</v>
      </c>
    </row>
    <row r="23" spans="1:19" ht="18" customHeight="1" x14ac:dyDescent="0.2">
      <c r="A23" s="160" t="s">
        <v>414</v>
      </c>
      <c r="B23" s="68" t="s">
        <v>447</v>
      </c>
      <c r="C23" s="161"/>
      <c r="D23" s="371">
        <v>20</v>
      </c>
      <c r="E23" s="149"/>
      <c r="F23" s="149"/>
      <c r="G23" s="116"/>
      <c r="H23" s="116"/>
      <c r="I23" s="116"/>
      <c r="J23" s="116"/>
      <c r="K23" s="150">
        <f t="shared" si="3"/>
        <v>0</v>
      </c>
      <c r="L23" s="150">
        <f t="shared" si="1"/>
        <v>0</v>
      </c>
      <c r="M23" s="151">
        <f t="shared" si="4"/>
        <v>0</v>
      </c>
      <c r="N23" s="150">
        <f t="shared" si="5"/>
        <v>0</v>
      </c>
      <c r="O23" s="150">
        <f t="shared" si="6"/>
        <v>0</v>
      </c>
      <c r="P23" s="150">
        <f t="shared" si="2"/>
        <v>0</v>
      </c>
      <c r="Q23" s="118">
        <f>SUM(K23:P23)*85%</f>
        <v>0</v>
      </c>
      <c r="R23" s="79"/>
      <c r="S23" s="159">
        <f t="shared" si="7"/>
        <v>0</v>
      </c>
    </row>
    <row r="24" spans="1:19" ht="18" customHeight="1" x14ac:dyDescent="0.2">
      <c r="A24" s="160" t="s">
        <v>415</v>
      </c>
      <c r="B24" s="68" t="s">
        <v>147</v>
      </c>
      <c r="C24" s="161"/>
      <c r="D24" s="371">
        <v>10</v>
      </c>
      <c r="E24" s="149"/>
      <c r="F24" s="149"/>
      <c r="G24" s="116"/>
      <c r="H24" s="116"/>
      <c r="I24" s="116"/>
      <c r="J24" s="116"/>
      <c r="K24" s="150">
        <f t="shared" si="3"/>
        <v>0</v>
      </c>
      <c r="L24" s="150">
        <f t="shared" si="1"/>
        <v>0</v>
      </c>
      <c r="M24" s="151">
        <f t="shared" si="4"/>
        <v>0</v>
      </c>
      <c r="N24" s="150">
        <f t="shared" si="5"/>
        <v>0</v>
      </c>
      <c r="O24" s="150">
        <f t="shared" si="6"/>
        <v>0</v>
      </c>
      <c r="P24" s="150">
        <f t="shared" si="2"/>
        <v>0</v>
      </c>
      <c r="Q24" s="118">
        <f>SUM(K24:P24)*85%</f>
        <v>0</v>
      </c>
      <c r="R24" s="79"/>
      <c r="S24" s="159">
        <f t="shared" si="7"/>
        <v>0</v>
      </c>
    </row>
    <row r="25" spans="1:19" ht="18" customHeight="1" x14ac:dyDescent="0.2">
      <c r="A25" s="160" t="s">
        <v>415</v>
      </c>
      <c r="B25" s="68" t="s">
        <v>148</v>
      </c>
      <c r="C25" s="161"/>
      <c r="D25" s="371">
        <v>5</v>
      </c>
      <c r="E25" s="149"/>
      <c r="F25" s="149"/>
      <c r="G25" s="116"/>
      <c r="H25" s="116"/>
      <c r="I25" s="116"/>
      <c r="J25" s="116"/>
      <c r="K25" s="150">
        <f t="shared" si="3"/>
        <v>0</v>
      </c>
      <c r="L25" s="150">
        <f t="shared" si="1"/>
        <v>0</v>
      </c>
      <c r="M25" s="151">
        <f t="shared" si="4"/>
        <v>0</v>
      </c>
      <c r="N25" s="150">
        <f t="shared" si="5"/>
        <v>0</v>
      </c>
      <c r="O25" s="150">
        <f t="shared" si="6"/>
        <v>0</v>
      </c>
      <c r="P25" s="150">
        <f t="shared" si="2"/>
        <v>0</v>
      </c>
      <c r="Q25" s="118">
        <f>SUM(K25:P25)*85%</f>
        <v>0</v>
      </c>
      <c r="R25" s="79"/>
      <c r="S25" s="159">
        <f t="shared" si="7"/>
        <v>0</v>
      </c>
    </row>
    <row r="26" spans="1:19" ht="18" customHeight="1" x14ac:dyDescent="0.2">
      <c r="A26" s="156" t="s">
        <v>416</v>
      </c>
      <c r="B26" s="68" t="s">
        <v>228</v>
      </c>
      <c r="C26" s="152"/>
      <c r="D26" s="362">
        <v>50</v>
      </c>
      <c r="E26" s="149">
        <v>1</v>
      </c>
      <c r="F26" s="149"/>
      <c r="G26" s="116"/>
      <c r="H26" s="116"/>
      <c r="I26" s="116"/>
      <c r="J26" s="116"/>
      <c r="K26" s="176">
        <f t="shared" si="3"/>
        <v>50</v>
      </c>
      <c r="L26" s="176">
        <f t="shared" si="1"/>
        <v>0</v>
      </c>
      <c r="M26" s="151">
        <f t="shared" si="4"/>
        <v>0</v>
      </c>
      <c r="N26" s="176">
        <f t="shared" si="5"/>
        <v>0</v>
      </c>
      <c r="O26" s="176">
        <f t="shared" si="6"/>
        <v>0</v>
      </c>
      <c r="P26" s="176">
        <f t="shared" si="2"/>
        <v>0</v>
      </c>
      <c r="Q26" s="118">
        <f>SUM(K26:P26)*85%</f>
        <v>42.5</v>
      </c>
      <c r="R26" s="79"/>
      <c r="S26" s="159">
        <f t="shared" si="7"/>
        <v>50</v>
      </c>
    </row>
    <row r="27" spans="1:19" ht="18" hidden="1" customHeight="1" x14ac:dyDescent="0.2">
      <c r="A27" s="156">
        <v>1013</v>
      </c>
      <c r="B27" s="68" t="s">
        <v>229</v>
      </c>
      <c r="C27" s="152"/>
      <c r="D27" s="362"/>
      <c r="E27" s="149"/>
      <c r="F27" s="149"/>
      <c r="G27" s="116"/>
      <c r="H27" s="116"/>
      <c r="I27" s="116"/>
      <c r="J27" s="116"/>
      <c r="K27" s="150">
        <f t="shared" si="3"/>
        <v>0</v>
      </c>
      <c r="L27" s="150">
        <f t="shared" si="1"/>
        <v>0</v>
      </c>
      <c r="M27" s="151">
        <f t="shared" si="4"/>
        <v>0</v>
      </c>
      <c r="N27" s="150">
        <f t="shared" si="5"/>
        <v>0</v>
      </c>
      <c r="O27" s="150">
        <f t="shared" si="6"/>
        <v>0</v>
      </c>
      <c r="P27" s="150">
        <f t="shared" si="2"/>
        <v>0</v>
      </c>
      <c r="Q27" s="118">
        <f>SUM(K27:P27)*75%</f>
        <v>0</v>
      </c>
      <c r="R27" s="79"/>
      <c r="S27" s="159">
        <f t="shared" si="7"/>
        <v>0</v>
      </c>
    </row>
    <row r="28" spans="1:19" ht="18" hidden="1" customHeight="1" x14ac:dyDescent="0.2">
      <c r="A28" s="156">
        <v>1014</v>
      </c>
      <c r="B28" s="68" t="s">
        <v>230</v>
      </c>
      <c r="C28" s="152"/>
      <c r="D28" s="362"/>
      <c r="E28" s="149"/>
      <c r="F28" s="149"/>
      <c r="G28" s="116"/>
      <c r="H28" s="116"/>
      <c r="I28" s="116"/>
      <c r="J28" s="116"/>
      <c r="K28" s="150">
        <f t="shared" si="3"/>
        <v>0</v>
      </c>
      <c r="L28" s="150">
        <f t="shared" si="1"/>
        <v>0</v>
      </c>
      <c r="M28" s="151">
        <f t="shared" si="4"/>
        <v>0</v>
      </c>
      <c r="N28" s="150">
        <f t="shared" si="5"/>
        <v>0</v>
      </c>
      <c r="O28" s="150">
        <f t="shared" si="6"/>
        <v>0</v>
      </c>
      <c r="P28" s="150">
        <f t="shared" si="2"/>
        <v>0</v>
      </c>
      <c r="Q28" s="118">
        <f>SUM(K28:P28)*75%</f>
        <v>0</v>
      </c>
      <c r="R28" s="79"/>
      <c r="S28" s="159">
        <f t="shared" si="7"/>
        <v>0</v>
      </c>
    </row>
    <row r="29" spans="1:19" ht="18" customHeight="1" x14ac:dyDescent="0.2">
      <c r="A29" s="156" t="s">
        <v>485</v>
      </c>
      <c r="B29" s="1066" t="s">
        <v>486</v>
      </c>
      <c r="C29" s="152"/>
      <c r="D29" s="1065">
        <v>4</v>
      </c>
      <c r="E29" s="149"/>
      <c r="F29" s="149"/>
      <c r="G29" s="116"/>
      <c r="H29" s="116"/>
      <c r="I29" s="116"/>
      <c r="J29" s="116"/>
      <c r="K29" s="150">
        <f t="shared" si="3"/>
        <v>0</v>
      </c>
      <c r="L29" s="150">
        <f t="shared" si="1"/>
        <v>0</v>
      </c>
      <c r="M29" s="151">
        <f t="shared" si="4"/>
        <v>0</v>
      </c>
      <c r="N29" s="150">
        <f t="shared" si="5"/>
        <v>0</v>
      </c>
      <c r="O29" s="150">
        <f t="shared" si="6"/>
        <v>0</v>
      </c>
      <c r="P29" s="150">
        <f t="shared" si="2"/>
        <v>0</v>
      </c>
      <c r="Q29" s="118">
        <f>SUM(K29:P29)</f>
        <v>0</v>
      </c>
      <c r="R29" s="79"/>
      <c r="S29" s="159">
        <f t="shared" si="7"/>
        <v>0</v>
      </c>
    </row>
    <row r="30" spans="1:19" ht="18" customHeight="1" x14ac:dyDescent="0.2">
      <c r="A30" s="156" t="s">
        <v>487</v>
      </c>
      <c r="B30" s="1066" t="s">
        <v>486</v>
      </c>
      <c r="C30" s="152"/>
      <c r="D30" s="1065">
        <v>2.5</v>
      </c>
      <c r="E30" s="149"/>
      <c r="F30" s="149"/>
      <c r="G30" s="116"/>
      <c r="H30" s="116"/>
      <c r="I30" s="116"/>
      <c r="J30" s="116"/>
      <c r="K30" s="150">
        <f t="shared" si="3"/>
        <v>0</v>
      </c>
      <c r="L30" s="150">
        <f t="shared" si="1"/>
        <v>0</v>
      </c>
      <c r="M30" s="151">
        <f t="shared" si="4"/>
        <v>0</v>
      </c>
      <c r="N30" s="150">
        <f t="shared" si="5"/>
        <v>0</v>
      </c>
      <c r="O30" s="150">
        <f t="shared" si="6"/>
        <v>0</v>
      </c>
      <c r="P30" s="150">
        <f t="shared" si="2"/>
        <v>0</v>
      </c>
      <c r="Q30" s="118">
        <f>SUM(K30:P30)</f>
        <v>0</v>
      </c>
      <c r="R30" s="79"/>
      <c r="S30" s="159">
        <f t="shared" si="7"/>
        <v>0</v>
      </c>
    </row>
    <row r="31" spans="1:19" ht="18" customHeight="1" x14ac:dyDescent="0.2">
      <c r="A31" s="156" t="s">
        <v>417</v>
      </c>
      <c r="B31" s="68" t="s">
        <v>471</v>
      </c>
      <c r="C31" s="152"/>
      <c r="D31" s="362">
        <v>5</v>
      </c>
      <c r="E31" s="149">
        <v>58</v>
      </c>
      <c r="F31" s="149"/>
      <c r="G31" s="116"/>
      <c r="H31" s="116"/>
      <c r="I31" s="116"/>
      <c r="J31" s="116"/>
      <c r="K31" s="176">
        <f>E31*D31</f>
        <v>290</v>
      </c>
      <c r="L31" s="176">
        <f t="shared" si="1"/>
        <v>0</v>
      </c>
      <c r="M31" s="151">
        <f t="shared" si="4"/>
        <v>0</v>
      </c>
      <c r="N31" s="176">
        <f t="shared" si="5"/>
        <v>0</v>
      </c>
      <c r="O31" s="176">
        <f t="shared" si="6"/>
        <v>0</v>
      </c>
      <c r="P31" s="176">
        <f t="shared" si="2"/>
        <v>0</v>
      </c>
      <c r="Q31" s="118">
        <f>(SUM(K31:P31)+Q171)*85%</f>
        <v>246.5</v>
      </c>
      <c r="R31" s="79"/>
      <c r="S31" s="159">
        <f t="shared" si="7"/>
        <v>290</v>
      </c>
    </row>
    <row r="32" spans="1:19" ht="18" hidden="1" customHeight="1" thickBot="1" x14ac:dyDescent="0.25">
      <c r="A32" s="156">
        <v>1018</v>
      </c>
      <c r="B32" s="68" t="s">
        <v>231</v>
      </c>
      <c r="C32" s="152"/>
      <c r="D32" s="362"/>
      <c r="E32" s="149"/>
      <c r="F32" s="149"/>
      <c r="G32" s="116"/>
      <c r="H32" s="116"/>
      <c r="I32" s="116"/>
      <c r="J32" s="116"/>
      <c r="K32" s="150">
        <f t="shared" si="3"/>
        <v>0</v>
      </c>
      <c r="L32" s="150">
        <f t="shared" si="1"/>
        <v>0</v>
      </c>
      <c r="M32" s="151">
        <f t="shared" si="4"/>
        <v>0</v>
      </c>
      <c r="N32" s="150">
        <f t="shared" si="5"/>
        <v>0</v>
      </c>
      <c r="O32" s="150">
        <f t="shared" si="6"/>
        <v>0</v>
      </c>
      <c r="P32" s="150">
        <f t="shared" si="2"/>
        <v>0</v>
      </c>
      <c r="Q32" s="118">
        <f>SUM(K32:P32)*70%</f>
        <v>0</v>
      </c>
      <c r="R32" s="79"/>
      <c r="S32" s="165">
        <f>SUM(K32:L32)</f>
        <v>0</v>
      </c>
    </row>
    <row r="33" spans="1:19" ht="18" customHeight="1" thickBot="1" x14ac:dyDescent="0.25">
      <c r="A33" s="156" t="s">
        <v>417</v>
      </c>
      <c r="B33" s="68" t="s">
        <v>408</v>
      </c>
      <c r="C33" s="152"/>
      <c r="D33" s="362">
        <v>4</v>
      </c>
      <c r="E33" s="149"/>
      <c r="F33" s="149"/>
      <c r="G33" s="116"/>
      <c r="H33" s="116"/>
      <c r="I33" s="116"/>
      <c r="J33" s="116"/>
      <c r="K33" s="117">
        <f>E33*D33</f>
        <v>0</v>
      </c>
      <c r="L33" s="117">
        <f>F33*D33</f>
        <v>0</v>
      </c>
      <c r="M33" s="164">
        <f>G33*D33</f>
        <v>0</v>
      </c>
      <c r="N33" s="117">
        <f>H33*D33</f>
        <v>0</v>
      </c>
      <c r="O33" s="117">
        <f>I33*D33</f>
        <v>0</v>
      </c>
      <c r="P33" s="117">
        <f>J33*D33</f>
        <v>0</v>
      </c>
      <c r="Q33" s="118">
        <f>(SUM(K33:P33))</f>
        <v>0</v>
      </c>
      <c r="R33" s="79"/>
      <c r="S33" s="204"/>
    </row>
    <row r="34" spans="1:19" ht="18" customHeight="1" thickBot="1" x14ac:dyDescent="0.25">
      <c r="A34" s="156" t="s">
        <v>418</v>
      </c>
      <c r="B34" s="68" t="s">
        <v>38</v>
      </c>
      <c r="C34" s="152"/>
      <c r="D34" s="1029" t="s">
        <v>283</v>
      </c>
      <c r="E34" s="149"/>
      <c r="F34" s="149"/>
      <c r="G34" s="116"/>
      <c r="H34" s="116"/>
      <c r="I34" s="116"/>
      <c r="J34" s="116"/>
      <c r="K34" s="117"/>
      <c r="L34" s="117"/>
      <c r="M34" s="164"/>
      <c r="N34" s="117"/>
      <c r="O34" s="117"/>
      <c r="P34" s="117"/>
      <c r="Q34" s="118">
        <f t="shared" ref="Q34:Q40" si="8">SUM(K34:P34)</f>
        <v>0</v>
      </c>
      <c r="R34" s="79"/>
      <c r="S34" s="372">
        <f>SUM(S17:S32)</f>
        <v>696</v>
      </c>
    </row>
    <row r="35" spans="1:19" ht="18" hidden="1" customHeight="1" x14ac:dyDescent="0.2">
      <c r="A35" s="156">
        <v>1020</v>
      </c>
      <c r="B35" s="68" t="s">
        <v>37</v>
      </c>
      <c r="C35" s="152"/>
      <c r="D35" s="362"/>
      <c r="E35" s="149"/>
      <c r="F35" s="149"/>
      <c r="G35" s="116"/>
      <c r="H35" s="116"/>
      <c r="I35" s="116"/>
      <c r="J35" s="116"/>
      <c r="K35" s="150">
        <f t="shared" si="3"/>
        <v>0</v>
      </c>
      <c r="L35" s="150">
        <f t="shared" si="1"/>
        <v>0</v>
      </c>
      <c r="M35" s="151">
        <f t="shared" si="4"/>
        <v>0</v>
      </c>
      <c r="N35" s="150">
        <f t="shared" si="5"/>
        <v>0</v>
      </c>
      <c r="O35" s="150">
        <f t="shared" si="6"/>
        <v>0</v>
      </c>
      <c r="P35" s="150">
        <f t="shared" si="2"/>
        <v>0</v>
      </c>
      <c r="Q35" s="118">
        <f t="shared" si="8"/>
        <v>0</v>
      </c>
      <c r="R35" s="79"/>
      <c r="S35" s="175"/>
    </row>
    <row r="36" spans="1:19" ht="18" hidden="1" customHeight="1" x14ac:dyDescent="0.2">
      <c r="A36" s="156">
        <v>1021</v>
      </c>
      <c r="B36" s="68" t="s">
        <v>157</v>
      </c>
      <c r="C36" s="152"/>
      <c r="D36" s="362">
        <v>65</v>
      </c>
      <c r="E36" s="149"/>
      <c r="F36" s="149"/>
      <c r="G36" s="116"/>
      <c r="H36" s="116"/>
      <c r="I36" s="116"/>
      <c r="J36" s="116"/>
      <c r="K36" s="150">
        <f t="shared" si="3"/>
        <v>0</v>
      </c>
      <c r="L36" s="150">
        <f t="shared" si="1"/>
        <v>0</v>
      </c>
      <c r="M36" s="151">
        <f t="shared" si="4"/>
        <v>0</v>
      </c>
      <c r="N36" s="150">
        <f t="shared" si="5"/>
        <v>0</v>
      </c>
      <c r="O36" s="150">
        <f t="shared" si="6"/>
        <v>0</v>
      </c>
      <c r="P36" s="150">
        <f t="shared" si="2"/>
        <v>0</v>
      </c>
      <c r="Q36" s="118">
        <f t="shared" si="8"/>
        <v>0</v>
      </c>
      <c r="R36" s="79"/>
      <c r="S36" s="175"/>
    </row>
    <row r="37" spans="1:19" ht="18" hidden="1" customHeight="1" x14ac:dyDescent="0.2">
      <c r="A37" s="156">
        <v>1022</v>
      </c>
      <c r="B37" s="68" t="s">
        <v>158</v>
      </c>
      <c r="C37" s="152"/>
      <c r="D37" s="362"/>
      <c r="E37" s="149"/>
      <c r="F37" s="149"/>
      <c r="G37" s="116"/>
      <c r="H37" s="116"/>
      <c r="I37" s="116"/>
      <c r="J37" s="116"/>
      <c r="K37" s="150">
        <f t="shared" si="3"/>
        <v>0</v>
      </c>
      <c r="L37" s="150">
        <f t="shared" si="1"/>
        <v>0</v>
      </c>
      <c r="M37" s="151">
        <f t="shared" si="4"/>
        <v>0</v>
      </c>
      <c r="N37" s="150">
        <f t="shared" si="5"/>
        <v>0</v>
      </c>
      <c r="O37" s="150">
        <f t="shared" si="6"/>
        <v>0</v>
      </c>
      <c r="P37" s="150">
        <f t="shared" si="2"/>
        <v>0</v>
      </c>
      <c r="Q37" s="118">
        <f t="shared" si="8"/>
        <v>0</v>
      </c>
      <c r="R37" s="79"/>
      <c r="S37" s="175"/>
    </row>
    <row r="38" spans="1:19" ht="18" customHeight="1" x14ac:dyDescent="0.2">
      <c r="A38" s="156" t="s">
        <v>419</v>
      </c>
      <c r="B38" s="68" t="s">
        <v>319</v>
      </c>
      <c r="C38" s="152"/>
      <c r="D38" s="362"/>
      <c r="E38" s="149"/>
      <c r="F38" s="149"/>
      <c r="G38" s="116"/>
      <c r="H38" s="116"/>
      <c r="I38" s="116"/>
      <c r="J38" s="116"/>
      <c r="K38" s="1030"/>
      <c r="L38" s="1030"/>
      <c r="M38" s="1017"/>
      <c r="N38" s="1030"/>
      <c r="O38" s="1030"/>
      <c r="P38" s="1030"/>
      <c r="Q38" s="118">
        <f t="shared" si="8"/>
        <v>0</v>
      </c>
      <c r="R38" s="79"/>
      <c r="S38" s="175"/>
    </row>
    <row r="39" spans="1:19" ht="18" customHeight="1" x14ac:dyDescent="0.2">
      <c r="A39" s="156" t="s">
        <v>420</v>
      </c>
      <c r="B39" s="68" t="s">
        <v>159</v>
      </c>
      <c r="C39" s="152"/>
      <c r="D39" s="362">
        <v>10</v>
      </c>
      <c r="E39" s="149"/>
      <c r="F39" s="149"/>
      <c r="G39" s="116"/>
      <c r="H39" s="116"/>
      <c r="I39" s="116"/>
      <c r="J39" s="116"/>
      <c r="K39" s="1030">
        <f t="shared" si="3"/>
        <v>0</v>
      </c>
      <c r="L39" s="1030">
        <f t="shared" si="1"/>
        <v>0</v>
      </c>
      <c r="M39" s="1017">
        <f t="shared" si="4"/>
        <v>0</v>
      </c>
      <c r="N39" s="1030">
        <f t="shared" si="5"/>
        <v>0</v>
      </c>
      <c r="O39" s="1030">
        <f t="shared" si="6"/>
        <v>0</v>
      </c>
      <c r="P39" s="1030">
        <f t="shared" si="2"/>
        <v>0</v>
      </c>
      <c r="Q39" s="118">
        <f t="shared" si="8"/>
        <v>0</v>
      </c>
      <c r="R39" s="79"/>
      <c r="S39" s="175"/>
    </row>
    <row r="40" spans="1:19" ht="18" customHeight="1" x14ac:dyDescent="0.2">
      <c r="A40" s="155" t="s">
        <v>421</v>
      </c>
      <c r="B40" s="68" t="s">
        <v>24</v>
      </c>
      <c r="C40" s="166"/>
      <c r="D40" s="373">
        <v>1</v>
      </c>
      <c r="E40" s="168"/>
      <c r="F40" s="149"/>
      <c r="G40" s="116"/>
      <c r="H40" s="116"/>
      <c r="I40" s="116"/>
      <c r="J40" s="116"/>
      <c r="K40" s="1030">
        <f t="shared" si="3"/>
        <v>0</v>
      </c>
      <c r="L40" s="1030">
        <f t="shared" si="1"/>
        <v>0</v>
      </c>
      <c r="M40" s="1017">
        <f t="shared" si="4"/>
        <v>0</v>
      </c>
      <c r="N40" s="1030">
        <f t="shared" si="5"/>
        <v>0</v>
      </c>
      <c r="O40" s="1030">
        <f t="shared" si="6"/>
        <v>0</v>
      </c>
      <c r="P40" s="1030">
        <f t="shared" si="2"/>
        <v>0</v>
      </c>
      <c r="Q40" s="118">
        <f t="shared" si="8"/>
        <v>0</v>
      </c>
      <c r="R40" s="79"/>
      <c r="S40" s="175"/>
    </row>
    <row r="41" spans="1:19" s="170" customFormat="1" ht="18" customHeight="1" x14ac:dyDescent="0.25">
      <c r="A41" s="138"/>
      <c r="B41" s="139" t="s">
        <v>120</v>
      </c>
      <c r="C41" s="152"/>
      <c r="D41" s="140"/>
      <c r="E41" s="141"/>
      <c r="F41" s="142"/>
      <c r="G41" s="143"/>
      <c r="H41" s="143"/>
      <c r="I41" s="143"/>
      <c r="J41" s="143"/>
      <c r="K41" s="368"/>
      <c r="L41" s="368"/>
      <c r="M41" s="369"/>
      <c r="N41" s="368"/>
      <c r="O41" s="368"/>
      <c r="P41" s="368"/>
      <c r="Q41" s="370"/>
      <c r="R41" s="169"/>
    </row>
    <row r="42" spans="1:19" ht="18" customHeight="1" x14ac:dyDescent="0.2">
      <c r="A42" s="171" t="s">
        <v>422</v>
      </c>
      <c r="B42" s="172" t="s">
        <v>121</v>
      </c>
      <c r="C42" s="152"/>
      <c r="D42" s="362" t="s">
        <v>283</v>
      </c>
      <c r="E42" s="149"/>
      <c r="F42" s="149"/>
      <c r="G42" s="116"/>
      <c r="H42" s="116"/>
      <c r="I42" s="116"/>
      <c r="J42" s="116"/>
      <c r="K42" s="117"/>
      <c r="L42" s="117"/>
      <c r="M42" s="117"/>
      <c r="N42" s="117"/>
      <c r="O42" s="117"/>
      <c r="P42" s="117"/>
      <c r="Q42" s="173">
        <f t="shared" ref="Q42:Q48" si="9">SUM(K42:P42)</f>
        <v>0</v>
      </c>
      <c r="R42" s="79"/>
      <c r="S42" s="175"/>
    </row>
    <row r="43" spans="1:19" ht="18" customHeight="1" x14ac:dyDescent="0.2">
      <c r="A43" s="171" t="s">
        <v>423</v>
      </c>
      <c r="B43" s="172" t="s">
        <v>122</v>
      </c>
      <c r="C43" s="152"/>
      <c r="D43" s="362" t="s">
        <v>283</v>
      </c>
      <c r="E43" s="149"/>
      <c r="F43" s="149"/>
      <c r="G43" s="116"/>
      <c r="H43" s="116"/>
      <c r="I43" s="116"/>
      <c r="J43" s="116"/>
      <c r="K43" s="117"/>
      <c r="L43" s="117"/>
      <c r="M43" s="117"/>
      <c r="N43" s="117"/>
      <c r="O43" s="117"/>
      <c r="P43" s="117"/>
      <c r="Q43" s="173">
        <f t="shared" si="9"/>
        <v>0</v>
      </c>
      <c r="R43" s="79"/>
      <c r="S43" s="175"/>
    </row>
    <row r="44" spans="1:19" ht="18" customHeight="1" x14ac:dyDescent="0.2">
      <c r="A44" s="171" t="s">
        <v>424</v>
      </c>
      <c r="B44" s="172" t="s">
        <v>126</v>
      </c>
      <c r="C44" s="152"/>
      <c r="D44" s="362">
        <v>30</v>
      </c>
      <c r="E44" s="149"/>
      <c r="F44" s="149"/>
      <c r="G44" s="116"/>
      <c r="H44" s="116"/>
      <c r="I44" s="116"/>
      <c r="J44" s="116"/>
      <c r="K44" s="117">
        <f>E44*D44</f>
        <v>0</v>
      </c>
      <c r="L44" s="117">
        <f>F44*D44</f>
        <v>0</v>
      </c>
      <c r="M44" s="117">
        <f>G44*D44</f>
        <v>0</v>
      </c>
      <c r="N44" s="117">
        <f>H44*D44</f>
        <v>0</v>
      </c>
      <c r="O44" s="117">
        <f t="shared" ref="O44:P48" si="10">I44*D44</f>
        <v>0</v>
      </c>
      <c r="P44" s="117">
        <f t="shared" si="10"/>
        <v>0</v>
      </c>
      <c r="Q44" s="173">
        <f t="shared" si="9"/>
        <v>0</v>
      </c>
      <c r="R44" s="79"/>
      <c r="S44" s="175"/>
    </row>
    <row r="45" spans="1:19" ht="18" customHeight="1" x14ac:dyDescent="0.2">
      <c r="A45" s="171" t="s">
        <v>425</v>
      </c>
      <c r="B45" s="172" t="s">
        <v>125</v>
      </c>
      <c r="C45" s="152"/>
      <c r="D45" s="362">
        <v>35</v>
      </c>
      <c r="E45" s="149"/>
      <c r="F45" s="149"/>
      <c r="G45" s="116"/>
      <c r="H45" s="116"/>
      <c r="I45" s="116"/>
      <c r="J45" s="116"/>
      <c r="K45" s="117">
        <f>E45*D45</f>
        <v>0</v>
      </c>
      <c r="L45" s="117">
        <f>F45*D45</f>
        <v>0</v>
      </c>
      <c r="M45" s="164">
        <v>0</v>
      </c>
      <c r="N45" s="117">
        <f>H45*D45</f>
        <v>0</v>
      </c>
      <c r="O45" s="117">
        <f t="shared" si="10"/>
        <v>0</v>
      </c>
      <c r="P45" s="117">
        <f t="shared" si="10"/>
        <v>0</v>
      </c>
      <c r="Q45" s="173">
        <f t="shared" si="9"/>
        <v>0</v>
      </c>
      <c r="R45" s="79"/>
      <c r="S45" s="175"/>
    </row>
    <row r="46" spans="1:19" ht="18" customHeight="1" x14ac:dyDescent="0.2">
      <c r="A46" s="171" t="s">
        <v>426</v>
      </c>
      <c r="B46" s="172" t="s">
        <v>124</v>
      </c>
      <c r="C46" s="152"/>
      <c r="D46" s="362">
        <v>30</v>
      </c>
      <c r="E46" s="149"/>
      <c r="F46" s="149"/>
      <c r="G46" s="116"/>
      <c r="H46" s="116"/>
      <c r="I46" s="116"/>
      <c r="J46" s="116"/>
      <c r="K46" s="117">
        <f>E46*D46</f>
        <v>0</v>
      </c>
      <c r="L46" s="117">
        <f>F46*D46</f>
        <v>0</v>
      </c>
      <c r="M46" s="164">
        <v>0</v>
      </c>
      <c r="N46" s="117">
        <f>H46*D46</f>
        <v>0</v>
      </c>
      <c r="O46" s="117">
        <f t="shared" si="10"/>
        <v>0</v>
      </c>
      <c r="P46" s="117">
        <f t="shared" si="10"/>
        <v>0</v>
      </c>
      <c r="Q46" s="173">
        <f t="shared" si="9"/>
        <v>0</v>
      </c>
      <c r="R46" s="79"/>
      <c r="S46" s="175"/>
    </row>
    <row r="47" spans="1:19" ht="18" customHeight="1" x14ac:dyDescent="0.2">
      <c r="A47" s="171" t="s">
        <v>427</v>
      </c>
      <c r="B47" s="172" t="s">
        <v>123</v>
      </c>
      <c r="C47" s="152"/>
      <c r="D47" s="362">
        <v>25</v>
      </c>
      <c r="E47" s="149"/>
      <c r="F47" s="149"/>
      <c r="G47" s="116"/>
      <c r="H47" s="116"/>
      <c r="I47" s="116"/>
      <c r="J47" s="116"/>
      <c r="K47" s="936">
        <f>E47*D47</f>
        <v>0</v>
      </c>
      <c r="L47" s="936">
        <f>F47*D47</f>
        <v>0</v>
      </c>
      <c r="M47" s="937">
        <v>0</v>
      </c>
      <c r="N47" s="117">
        <f>H47*D47</f>
        <v>0</v>
      </c>
      <c r="O47" s="117">
        <f t="shared" si="10"/>
        <v>0</v>
      </c>
      <c r="P47" s="117">
        <f t="shared" si="10"/>
        <v>0</v>
      </c>
      <c r="Q47" s="173">
        <f t="shared" si="9"/>
        <v>0</v>
      </c>
      <c r="R47" s="79"/>
      <c r="S47" s="175"/>
    </row>
    <row r="48" spans="1:19" ht="18" customHeight="1" x14ac:dyDescent="0.2">
      <c r="A48" s="171" t="s">
        <v>221</v>
      </c>
      <c r="B48" s="172" t="s">
        <v>145</v>
      </c>
      <c r="C48" s="152"/>
      <c r="D48" s="362">
        <v>25</v>
      </c>
      <c r="E48" s="149"/>
      <c r="F48" s="149"/>
      <c r="G48" s="116"/>
      <c r="H48" s="116"/>
      <c r="I48" s="116"/>
      <c r="J48" s="116"/>
      <c r="K48" s="936">
        <f>E48*D48</f>
        <v>0</v>
      </c>
      <c r="L48" s="936">
        <f>F48*D48</f>
        <v>0</v>
      </c>
      <c r="M48" s="937">
        <v>0</v>
      </c>
      <c r="N48" s="936">
        <f>H48*D48</f>
        <v>0</v>
      </c>
      <c r="O48" s="936">
        <f t="shared" si="10"/>
        <v>0</v>
      </c>
      <c r="P48" s="936">
        <f t="shared" si="10"/>
        <v>0</v>
      </c>
      <c r="Q48" s="173">
        <f t="shared" si="9"/>
        <v>0</v>
      </c>
      <c r="R48" s="79"/>
      <c r="S48" s="175" t="s">
        <v>93</v>
      </c>
    </row>
    <row r="49" spans="1:18" s="170" customFormat="1" ht="18" customHeight="1" x14ac:dyDescent="0.25">
      <c r="A49" s="138"/>
      <c r="B49" s="139" t="s">
        <v>7</v>
      </c>
      <c r="C49" s="152"/>
      <c r="D49" s="140"/>
      <c r="E49" s="141"/>
      <c r="F49" s="142"/>
      <c r="G49" s="143"/>
      <c r="H49" s="143"/>
      <c r="I49" s="143"/>
      <c r="J49" s="143"/>
      <c r="K49" s="368"/>
      <c r="L49" s="368"/>
      <c r="M49" s="369"/>
      <c r="N49" s="368"/>
      <c r="O49" s="368"/>
      <c r="P49" s="368"/>
      <c r="Q49" s="370"/>
      <c r="R49" s="169"/>
    </row>
    <row r="50" spans="1:18" ht="18" customHeight="1" x14ac:dyDescent="0.2">
      <c r="A50" s="156" t="s">
        <v>422</v>
      </c>
      <c r="B50" s="157" t="s">
        <v>26</v>
      </c>
      <c r="C50" s="152"/>
      <c r="D50" s="362" t="s">
        <v>283</v>
      </c>
      <c r="E50" s="177"/>
      <c r="F50" s="149"/>
      <c r="G50" s="116"/>
      <c r="H50" s="116"/>
      <c r="I50" s="116"/>
      <c r="J50" s="116"/>
      <c r="K50" s="117"/>
      <c r="L50" s="117"/>
      <c r="M50" s="164"/>
      <c r="N50" s="117"/>
      <c r="O50" s="117"/>
      <c r="P50" s="117"/>
      <c r="Q50" s="173">
        <f>SUM(K50:P50)</f>
        <v>0</v>
      </c>
      <c r="R50" s="79"/>
    </row>
    <row r="51" spans="1:18" ht="18" customHeight="1" x14ac:dyDescent="0.2">
      <c r="A51" s="156" t="s">
        <v>423</v>
      </c>
      <c r="B51" s="157" t="s">
        <v>27</v>
      </c>
      <c r="C51" s="152"/>
      <c r="D51" s="362" t="s">
        <v>283</v>
      </c>
      <c r="E51" s="177"/>
      <c r="F51" s="149"/>
      <c r="G51" s="116"/>
      <c r="H51" s="116"/>
      <c r="I51" s="116"/>
      <c r="J51" s="116"/>
      <c r="K51" s="117"/>
      <c r="L51" s="117"/>
      <c r="M51" s="164"/>
      <c r="N51" s="117"/>
      <c r="O51" s="117"/>
      <c r="P51" s="117"/>
      <c r="Q51" s="173">
        <f>SUM(K51:P51)</f>
        <v>0</v>
      </c>
      <c r="R51" s="79"/>
    </row>
    <row r="52" spans="1:18" ht="18" customHeight="1" x14ac:dyDescent="0.2">
      <c r="A52" s="156" t="s">
        <v>428</v>
      </c>
      <c r="B52" s="157" t="s">
        <v>232</v>
      </c>
      <c r="C52" s="152"/>
      <c r="D52" s="362">
        <v>15</v>
      </c>
      <c r="E52" s="177"/>
      <c r="F52" s="149"/>
      <c r="G52" s="116"/>
      <c r="H52" s="116"/>
      <c r="I52" s="116"/>
      <c r="J52" s="116"/>
      <c r="K52" s="936">
        <f t="shared" ref="K52:K78" si="11">E52*D52</f>
        <v>0</v>
      </c>
      <c r="L52" s="936">
        <f>F52*D52</f>
        <v>0</v>
      </c>
      <c r="M52" s="937">
        <v>0</v>
      </c>
      <c r="N52" s="1030">
        <f t="shared" ref="N52:N79" si="12">H52*D52</f>
        <v>0</v>
      </c>
      <c r="O52" s="936">
        <f t="shared" ref="O52:P79" si="13">I52*D52</f>
        <v>0</v>
      </c>
      <c r="P52" s="936">
        <f t="shared" si="13"/>
        <v>0</v>
      </c>
      <c r="Q52" s="173">
        <f>SUM(K52:P52)</f>
        <v>0</v>
      </c>
      <c r="R52" s="79"/>
    </row>
    <row r="53" spans="1:18" ht="18" customHeight="1" x14ac:dyDescent="0.2">
      <c r="A53" s="156" t="s">
        <v>424</v>
      </c>
      <c r="B53" s="157" t="s">
        <v>28</v>
      </c>
      <c r="C53" s="180"/>
      <c r="D53" s="362">
        <v>30</v>
      </c>
      <c r="E53" s="177"/>
      <c r="F53" s="149"/>
      <c r="G53" s="116"/>
      <c r="H53" s="116"/>
      <c r="I53" s="116"/>
      <c r="J53" s="116"/>
      <c r="K53" s="117">
        <f t="shared" si="11"/>
        <v>0</v>
      </c>
      <c r="L53" s="117">
        <f t="shared" ref="L53:L73" si="14">F53*D53</f>
        <v>0</v>
      </c>
      <c r="M53" s="117">
        <f>G53*D53</f>
        <v>0</v>
      </c>
      <c r="N53" s="117">
        <f t="shared" si="12"/>
        <v>0</v>
      </c>
      <c r="O53" s="117">
        <f t="shared" si="13"/>
        <v>0</v>
      </c>
      <c r="P53" s="117">
        <f t="shared" si="13"/>
        <v>0</v>
      </c>
      <c r="Q53" s="173">
        <f>SUM(K53:P53)</f>
        <v>0</v>
      </c>
      <c r="R53" s="79"/>
    </row>
    <row r="54" spans="1:18" ht="18" hidden="1" customHeight="1" x14ac:dyDescent="0.2">
      <c r="A54" s="156">
        <v>1103</v>
      </c>
      <c r="B54" s="157" t="s">
        <v>305</v>
      </c>
      <c r="C54" s="180"/>
      <c r="D54" s="362"/>
      <c r="E54" s="177"/>
      <c r="F54" s="149"/>
      <c r="G54" s="116"/>
      <c r="H54" s="116"/>
      <c r="I54" s="116"/>
      <c r="J54" s="116"/>
      <c r="K54" s="117">
        <f>E54*D54</f>
        <v>0</v>
      </c>
      <c r="L54" s="117">
        <f t="shared" si="14"/>
        <v>0</v>
      </c>
      <c r="M54" s="117">
        <f t="shared" ref="M54:M61" si="15">G54*D54</f>
        <v>0</v>
      </c>
      <c r="N54" s="117">
        <f>H54*D54</f>
        <v>0</v>
      </c>
      <c r="O54" s="117">
        <f>I54*D54</f>
        <v>0</v>
      </c>
      <c r="P54" s="117">
        <f>J54*E54</f>
        <v>0</v>
      </c>
      <c r="Q54" s="173">
        <f>SUM(K54:M54)</f>
        <v>0</v>
      </c>
      <c r="R54" s="79"/>
    </row>
    <row r="55" spans="1:18" ht="18" customHeight="1" x14ac:dyDescent="0.2">
      <c r="A55" s="156" t="s">
        <v>425</v>
      </c>
      <c r="B55" s="157" t="s">
        <v>29</v>
      </c>
      <c r="C55" s="180"/>
      <c r="D55" s="362">
        <v>40</v>
      </c>
      <c r="E55" s="177"/>
      <c r="F55" s="149"/>
      <c r="G55" s="116">
        <v>1</v>
      </c>
      <c r="H55" s="116"/>
      <c r="I55" s="116"/>
      <c r="J55" s="116"/>
      <c r="K55" s="117">
        <f t="shared" si="11"/>
        <v>0</v>
      </c>
      <c r="L55" s="117">
        <f t="shared" si="14"/>
        <v>0</v>
      </c>
      <c r="M55" s="117">
        <f>G55*D55</f>
        <v>40</v>
      </c>
      <c r="N55" s="117">
        <f t="shared" si="12"/>
        <v>0</v>
      </c>
      <c r="O55" s="117">
        <f t="shared" si="13"/>
        <v>0</v>
      </c>
      <c r="P55" s="117">
        <f t="shared" si="13"/>
        <v>0</v>
      </c>
      <c r="Q55" s="173">
        <f>SUM(K55:P55)</f>
        <v>40</v>
      </c>
      <c r="R55" s="79"/>
    </row>
    <row r="56" spans="1:18" ht="18" hidden="1" customHeight="1" x14ac:dyDescent="0.2">
      <c r="A56" s="156">
        <v>1104</v>
      </c>
      <c r="B56" s="157" t="s">
        <v>306</v>
      </c>
      <c r="C56" s="180"/>
      <c r="D56" s="362"/>
      <c r="E56" s="177"/>
      <c r="F56" s="149"/>
      <c r="G56" s="116"/>
      <c r="H56" s="116"/>
      <c r="I56" s="116"/>
      <c r="J56" s="116"/>
      <c r="K56" s="117">
        <f t="shared" si="11"/>
        <v>0</v>
      </c>
      <c r="L56" s="117">
        <f t="shared" si="14"/>
        <v>0</v>
      </c>
      <c r="M56" s="117">
        <f t="shared" si="15"/>
        <v>0</v>
      </c>
      <c r="N56" s="117">
        <f t="shared" si="12"/>
        <v>0</v>
      </c>
      <c r="O56" s="117">
        <f t="shared" si="13"/>
        <v>0</v>
      </c>
      <c r="P56" s="117">
        <f t="shared" si="13"/>
        <v>0</v>
      </c>
      <c r="Q56" s="173">
        <f>SUM(K56:M56)</f>
        <v>0</v>
      </c>
      <c r="R56" s="79"/>
    </row>
    <row r="57" spans="1:18" ht="18" customHeight="1" x14ac:dyDescent="0.2">
      <c r="A57" s="156" t="s">
        <v>429</v>
      </c>
      <c r="B57" s="157" t="s">
        <v>244</v>
      </c>
      <c r="C57" s="180"/>
      <c r="D57" s="362">
        <v>35</v>
      </c>
      <c r="E57" s="177"/>
      <c r="F57" s="149"/>
      <c r="G57" s="116"/>
      <c r="H57" s="116"/>
      <c r="I57" s="116"/>
      <c r="J57" s="116"/>
      <c r="K57" s="117">
        <f t="shared" si="11"/>
        <v>0</v>
      </c>
      <c r="L57" s="117">
        <f t="shared" si="14"/>
        <v>0</v>
      </c>
      <c r="M57" s="117">
        <f t="shared" si="15"/>
        <v>0</v>
      </c>
      <c r="N57" s="117">
        <f t="shared" si="12"/>
        <v>0</v>
      </c>
      <c r="O57" s="117">
        <f t="shared" si="13"/>
        <v>0</v>
      </c>
      <c r="P57" s="117">
        <f t="shared" si="13"/>
        <v>0</v>
      </c>
      <c r="Q57" s="173">
        <f>SUM(K57:P57)</f>
        <v>0</v>
      </c>
      <c r="R57" s="79"/>
    </row>
    <row r="58" spans="1:18" ht="18" hidden="1" customHeight="1" x14ac:dyDescent="0.2">
      <c r="A58" s="156">
        <v>1105</v>
      </c>
      <c r="B58" s="157" t="s">
        <v>313</v>
      </c>
      <c r="C58" s="180"/>
      <c r="D58" s="362"/>
      <c r="E58" s="177"/>
      <c r="F58" s="149"/>
      <c r="G58" s="116"/>
      <c r="H58" s="116"/>
      <c r="I58" s="116"/>
      <c r="J58" s="116"/>
      <c r="K58" s="117">
        <f t="shared" si="11"/>
        <v>0</v>
      </c>
      <c r="L58" s="117">
        <f t="shared" si="14"/>
        <v>0</v>
      </c>
      <c r="M58" s="117">
        <f t="shared" si="15"/>
        <v>0</v>
      </c>
      <c r="N58" s="117">
        <f t="shared" si="12"/>
        <v>0</v>
      </c>
      <c r="O58" s="117">
        <f t="shared" si="13"/>
        <v>0</v>
      </c>
      <c r="P58" s="117">
        <f t="shared" si="13"/>
        <v>0</v>
      </c>
      <c r="Q58" s="173">
        <f>SUM(K58:M58)</f>
        <v>0</v>
      </c>
      <c r="R58" s="79"/>
    </row>
    <row r="59" spans="1:18" ht="18" customHeight="1" x14ac:dyDescent="0.2">
      <c r="A59" s="156" t="s">
        <v>429</v>
      </c>
      <c r="B59" s="157" t="s">
        <v>472</v>
      </c>
      <c r="C59" s="180"/>
      <c r="D59" s="362">
        <v>35</v>
      </c>
      <c r="E59" s="177"/>
      <c r="F59" s="149"/>
      <c r="G59" s="116"/>
      <c r="H59" s="116"/>
      <c r="I59" s="116"/>
      <c r="J59" s="116"/>
      <c r="K59" s="117">
        <f t="shared" si="11"/>
        <v>0</v>
      </c>
      <c r="L59" s="117">
        <f t="shared" si="14"/>
        <v>0</v>
      </c>
      <c r="M59" s="117">
        <f t="shared" si="15"/>
        <v>0</v>
      </c>
      <c r="N59" s="117">
        <f t="shared" si="12"/>
        <v>0</v>
      </c>
      <c r="O59" s="117">
        <f t="shared" si="13"/>
        <v>0</v>
      </c>
      <c r="P59" s="117">
        <f t="shared" si="13"/>
        <v>0</v>
      </c>
      <c r="Q59" s="173">
        <f>SUM(K59:P59)</f>
        <v>0</v>
      </c>
      <c r="R59" s="79"/>
    </row>
    <row r="60" spans="1:18" ht="18" hidden="1" customHeight="1" x14ac:dyDescent="0.2">
      <c r="A60" s="156">
        <v>1105</v>
      </c>
      <c r="B60" s="157" t="s">
        <v>308</v>
      </c>
      <c r="C60" s="180"/>
      <c r="D60" s="362"/>
      <c r="E60" s="177"/>
      <c r="F60" s="149"/>
      <c r="G60" s="116"/>
      <c r="H60" s="116"/>
      <c r="I60" s="116"/>
      <c r="J60" s="116"/>
      <c r="K60" s="117">
        <f t="shared" si="11"/>
        <v>0</v>
      </c>
      <c r="L60" s="117">
        <f t="shared" si="14"/>
        <v>0</v>
      </c>
      <c r="M60" s="117">
        <f t="shared" si="15"/>
        <v>0</v>
      </c>
      <c r="N60" s="117">
        <f t="shared" si="12"/>
        <v>0</v>
      </c>
      <c r="O60" s="117">
        <f t="shared" si="13"/>
        <v>0</v>
      </c>
      <c r="P60" s="117">
        <f t="shared" si="13"/>
        <v>0</v>
      </c>
      <c r="Q60" s="173">
        <f>SUM(K60:M60)</f>
        <v>0</v>
      </c>
      <c r="R60" s="79"/>
    </row>
    <row r="61" spans="1:18" ht="18" customHeight="1" x14ac:dyDescent="0.2">
      <c r="A61" s="156" t="s">
        <v>426</v>
      </c>
      <c r="B61" s="157" t="s">
        <v>30</v>
      </c>
      <c r="C61" s="180"/>
      <c r="D61" s="362">
        <v>35</v>
      </c>
      <c r="E61" s="177"/>
      <c r="F61" s="149"/>
      <c r="G61" s="116">
        <v>1</v>
      </c>
      <c r="H61" s="116"/>
      <c r="I61" s="116"/>
      <c r="J61" s="116"/>
      <c r="K61" s="117">
        <f t="shared" si="11"/>
        <v>0</v>
      </c>
      <c r="L61" s="117">
        <f t="shared" si="14"/>
        <v>0</v>
      </c>
      <c r="M61" s="117">
        <f t="shared" si="15"/>
        <v>35</v>
      </c>
      <c r="N61" s="117">
        <f t="shared" si="12"/>
        <v>0</v>
      </c>
      <c r="O61" s="117">
        <f t="shared" si="13"/>
        <v>0</v>
      </c>
      <c r="P61" s="117">
        <f t="shared" si="13"/>
        <v>0</v>
      </c>
      <c r="Q61" s="173">
        <f>SUM(K61:P61)</f>
        <v>35</v>
      </c>
      <c r="R61" s="79"/>
    </row>
    <row r="62" spans="1:18" ht="18" hidden="1" customHeight="1" x14ac:dyDescent="0.2">
      <c r="A62" s="156">
        <v>1106</v>
      </c>
      <c r="B62" s="157" t="s">
        <v>309</v>
      </c>
      <c r="C62" s="180"/>
      <c r="D62" s="362"/>
      <c r="E62" s="177"/>
      <c r="F62" s="149"/>
      <c r="G62" s="116"/>
      <c r="H62" s="116"/>
      <c r="I62" s="116"/>
      <c r="J62" s="116"/>
      <c r="K62" s="117">
        <f t="shared" si="11"/>
        <v>0</v>
      </c>
      <c r="L62" s="117">
        <f t="shared" si="14"/>
        <v>0</v>
      </c>
      <c r="M62" s="164">
        <f t="shared" ref="M62:M73" si="16">G62*D62</f>
        <v>0</v>
      </c>
      <c r="N62" s="117">
        <f t="shared" si="12"/>
        <v>0</v>
      </c>
      <c r="O62" s="117">
        <f t="shared" si="13"/>
        <v>0</v>
      </c>
      <c r="P62" s="117">
        <f t="shared" si="13"/>
        <v>0</v>
      </c>
      <c r="Q62" s="173">
        <f>SUM(K62:M62)</f>
        <v>0</v>
      </c>
      <c r="R62" s="79"/>
    </row>
    <row r="63" spans="1:18" ht="18" customHeight="1" x14ac:dyDescent="0.2">
      <c r="A63" s="181" t="s">
        <v>427</v>
      </c>
      <c r="B63" s="157" t="s">
        <v>31</v>
      </c>
      <c r="C63" s="180"/>
      <c r="D63" s="362">
        <v>25</v>
      </c>
      <c r="E63" s="149"/>
      <c r="F63" s="149"/>
      <c r="G63" s="116"/>
      <c r="H63" s="116"/>
      <c r="I63" s="116"/>
      <c r="J63" s="116"/>
      <c r="K63" s="117">
        <f t="shared" si="11"/>
        <v>0</v>
      </c>
      <c r="L63" s="117">
        <f t="shared" si="14"/>
        <v>0</v>
      </c>
      <c r="M63" s="164"/>
      <c r="N63" s="117">
        <f t="shared" si="12"/>
        <v>0</v>
      </c>
      <c r="O63" s="117">
        <f t="shared" si="13"/>
        <v>0</v>
      </c>
      <c r="P63" s="117">
        <f t="shared" si="13"/>
        <v>0</v>
      </c>
      <c r="Q63" s="173">
        <f>SUM(K63:P63)</f>
        <v>0</v>
      </c>
      <c r="R63" s="79"/>
    </row>
    <row r="64" spans="1:18" ht="18" hidden="1" customHeight="1" x14ac:dyDescent="0.2">
      <c r="A64" s="181">
        <v>1107</v>
      </c>
      <c r="B64" s="157" t="s">
        <v>310</v>
      </c>
      <c r="C64" s="180"/>
      <c r="D64" s="362"/>
      <c r="E64" s="149"/>
      <c r="F64" s="149"/>
      <c r="G64" s="116"/>
      <c r="H64" s="116"/>
      <c r="I64" s="116"/>
      <c r="J64" s="116"/>
      <c r="K64" s="117">
        <f t="shared" si="11"/>
        <v>0</v>
      </c>
      <c r="L64" s="117">
        <f t="shared" si="14"/>
        <v>0</v>
      </c>
      <c r="M64" s="164">
        <f t="shared" si="16"/>
        <v>0</v>
      </c>
      <c r="N64" s="117">
        <f t="shared" si="12"/>
        <v>0</v>
      </c>
      <c r="O64" s="117">
        <f t="shared" si="13"/>
        <v>0</v>
      </c>
      <c r="P64" s="117">
        <f t="shared" si="13"/>
        <v>0</v>
      </c>
      <c r="Q64" s="173">
        <f>SUM(K64:M64)</f>
        <v>0</v>
      </c>
      <c r="R64" s="79"/>
    </row>
    <row r="65" spans="1:18" ht="18" customHeight="1" x14ac:dyDescent="0.2">
      <c r="A65" s="181" t="s">
        <v>430</v>
      </c>
      <c r="B65" s="157" t="s">
        <v>246</v>
      </c>
      <c r="C65" s="180"/>
      <c r="D65" s="362">
        <v>30</v>
      </c>
      <c r="E65" s="149"/>
      <c r="F65" s="149"/>
      <c r="G65" s="116"/>
      <c r="H65" s="116"/>
      <c r="I65" s="116"/>
      <c r="J65" s="116"/>
      <c r="K65" s="117">
        <f t="shared" si="11"/>
        <v>0</v>
      </c>
      <c r="L65" s="117">
        <f t="shared" si="14"/>
        <v>0</v>
      </c>
      <c r="M65" s="117">
        <f t="shared" si="16"/>
        <v>0</v>
      </c>
      <c r="N65" s="117">
        <f t="shared" si="12"/>
        <v>0</v>
      </c>
      <c r="O65" s="117">
        <f t="shared" si="13"/>
        <v>0</v>
      </c>
      <c r="P65" s="117">
        <f t="shared" si="13"/>
        <v>0</v>
      </c>
      <c r="Q65" s="173">
        <f>SUM(K65:P65)</f>
        <v>0</v>
      </c>
      <c r="R65" s="79"/>
    </row>
    <row r="66" spans="1:18" ht="25.5" hidden="1" customHeight="1" x14ac:dyDescent="0.2">
      <c r="A66" s="181">
        <v>1108</v>
      </c>
      <c r="B66" s="157" t="s">
        <v>314</v>
      </c>
      <c r="C66" s="180"/>
      <c r="D66" s="362"/>
      <c r="E66" s="149"/>
      <c r="F66" s="149"/>
      <c r="G66" s="116"/>
      <c r="H66" s="116"/>
      <c r="I66" s="116"/>
      <c r="J66" s="116"/>
      <c r="K66" s="117">
        <f t="shared" si="11"/>
        <v>0</v>
      </c>
      <c r="L66" s="117">
        <f t="shared" si="14"/>
        <v>0</v>
      </c>
      <c r="M66" s="164">
        <f t="shared" si="16"/>
        <v>0</v>
      </c>
      <c r="N66" s="117">
        <f t="shared" si="12"/>
        <v>0</v>
      </c>
      <c r="O66" s="117">
        <f t="shared" si="13"/>
        <v>0</v>
      </c>
      <c r="P66" s="117">
        <f t="shared" si="13"/>
        <v>0</v>
      </c>
      <c r="Q66" s="173">
        <f>SUM(K66:M66)</f>
        <v>0</v>
      </c>
      <c r="R66" s="79"/>
    </row>
    <row r="67" spans="1:18" ht="18" customHeight="1" x14ac:dyDescent="0.2">
      <c r="A67" s="181" t="s">
        <v>430</v>
      </c>
      <c r="B67" s="157" t="s">
        <v>473</v>
      </c>
      <c r="C67" s="180"/>
      <c r="D67" s="362">
        <v>30</v>
      </c>
      <c r="E67" s="149"/>
      <c r="F67" s="149"/>
      <c r="G67" s="116"/>
      <c r="H67" s="116"/>
      <c r="I67" s="116"/>
      <c r="J67" s="116"/>
      <c r="K67" s="117">
        <f t="shared" si="11"/>
        <v>0</v>
      </c>
      <c r="L67" s="117">
        <f t="shared" si="14"/>
        <v>0</v>
      </c>
      <c r="M67" s="117">
        <f t="shared" si="16"/>
        <v>0</v>
      </c>
      <c r="N67" s="117">
        <f t="shared" si="12"/>
        <v>0</v>
      </c>
      <c r="O67" s="117">
        <f t="shared" si="13"/>
        <v>0</v>
      </c>
      <c r="P67" s="117">
        <f t="shared" si="13"/>
        <v>0</v>
      </c>
      <c r="Q67" s="173">
        <f>SUM(K67:P67)</f>
        <v>0</v>
      </c>
      <c r="R67" s="79"/>
    </row>
    <row r="68" spans="1:18" ht="18" hidden="1" customHeight="1" x14ac:dyDescent="0.2">
      <c r="A68" s="181">
        <v>1108</v>
      </c>
      <c r="B68" s="157" t="s">
        <v>312</v>
      </c>
      <c r="C68" s="180"/>
      <c r="D68" s="362"/>
      <c r="E68" s="149"/>
      <c r="F68" s="149"/>
      <c r="G68" s="116"/>
      <c r="H68" s="116"/>
      <c r="I68" s="116"/>
      <c r="J68" s="116"/>
      <c r="K68" s="117">
        <f t="shared" si="11"/>
        <v>0</v>
      </c>
      <c r="L68" s="117">
        <f t="shared" si="14"/>
        <v>0</v>
      </c>
      <c r="M68" s="164">
        <f t="shared" si="16"/>
        <v>0</v>
      </c>
      <c r="N68" s="117">
        <f t="shared" si="12"/>
        <v>0</v>
      </c>
      <c r="O68" s="117">
        <f t="shared" si="13"/>
        <v>0</v>
      </c>
      <c r="P68" s="117">
        <f t="shared" si="13"/>
        <v>0</v>
      </c>
      <c r="Q68" s="173">
        <f>SUM(K68:M68)</f>
        <v>0</v>
      </c>
      <c r="R68" s="79"/>
    </row>
    <row r="69" spans="1:18" ht="18" customHeight="1" x14ac:dyDescent="0.2">
      <c r="A69" s="181" t="s">
        <v>431</v>
      </c>
      <c r="B69" s="157" t="s">
        <v>160</v>
      </c>
      <c r="C69" s="180"/>
      <c r="D69" s="362">
        <v>8</v>
      </c>
      <c r="E69" s="149"/>
      <c r="F69" s="149"/>
      <c r="G69" s="116"/>
      <c r="H69" s="116"/>
      <c r="I69" s="116"/>
      <c r="J69" s="116"/>
      <c r="K69" s="117">
        <f t="shared" si="11"/>
        <v>0</v>
      </c>
      <c r="L69" s="117">
        <f t="shared" si="14"/>
        <v>0</v>
      </c>
      <c r="M69" s="164">
        <f t="shared" si="16"/>
        <v>0</v>
      </c>
      <c r="N69" s="117">
        <f t="shared" si="12"/>
        <v>0</v>
      </c>
      <c r="O69" s="117">
        <f t="shared" si="13"/>
        <v>0</v>
      </c>
      <c r="P69" s="117">
        <f t="shared" si="13"/>
        <v>0</v>
      </c>
      <c r="Q69" s="173">
        <f>SUM(K69:P69)</f>
        <v>0</v>
      </c>
      <c r="R69" s="79"/>
    </row>
    <row r="70" spans="1:18" ht="18" customHeight="1" x14ac:dyDescent="0.2">
      <c r="A70" s="181" t="s">
        <v>458</v>
      </c>
      <c r="B70" s="157" t="s">
        <v>459</v>
      </c>
      <c r="C70" s="180"/>
      <c r="D70" s="362">
        <v>10</v>
      </c>
      <c r="E70" s="149"/>
      <c r="F70" s="149"/>
      <c r="G70" s="116"/>
      <c r="H70" s="116"/>
      <c r="I70" s="116"/>
      <c r="J70" s="116"/>
      <c r="K70" s="936">
        <f>E70*D70</f>
        <v>0</v>
      </c>
      <c r="L70" s="936">
        <f t="shared" si="14"/>
        <v>0</v>
      </c>
      <c r="M70" s="937">
        <f t="shared" si="16"/>
        <v>0</v>
      </c>
      <c r="N70" s="936">
        <f t="shared" si="12"/>
        <v>0</v>
      </c>
      <c r="O70" s="936">
        <f t="shared" si="13"/>
        <v>0</v>
      </c>
      <c r="P70" s="936">
        <f>J70*D70</f>
        <v>0</v>
      </c>
      <c r="Q70" s="173">
        <f>SUM(K70:P70)</f>
        <v>0</v>
      </c>
      <c r="R70" s="79"/>
    </row>
    <row r="71" spans="1:18" ht="18" customHeight="1" x14ac:dyDescent="0.2">
      <c r="A71" s="181" t="s">
        <v>452</v>
      </c>
      <c r="B71" s="157" t="s">
        <v>162</v>
      </c>
      <c r="C71" s="180"/>
      <c r="D71" s="1028" t="s">
        <v>283</v>
      </c>
      <c r="E71" s="149"/>
      <c r="F71" s="149"/>
      <c r="G71" s="116"/>
      <c r="H71" s="116"/>
      <c r="I71" s="116"/>
      <c r="J71" s="116"/>
      <c r="K71" s="936"/>
      <c r="L71" s="936"/>
      <c r="M71" s="937"/>
      <c r="N71" s="936"/>
      <c r="O71" s="936"/>
      <c r="P71" s="936"/>
      <c r="Q71" s="173">
        <f>SUM(K71:P71)</f>
        <v>0</v>
      </c>
      <c r="R71" s="79"/>
    </row>
    <row r="72" spans="1:18" ht="18" hidden="1" customHeight="1" x14ac:dyDescent="0.2">
      <c r="A72" s="181" t="s">
        <v>453</v>
      </c>
      <c r="B72" s="157" t="s">
        <v>163</v>
      </c>
      <c r="C72" s="180"/>
      <c r="D72" s="374"/>
      <c r="E72" s="149"/>
      <c r="F72" s="149"/>
      <c r="G72" s="116"/>
      <c r="H72" s="116"/>
      <c r="I72" s="116"/>
      <c r="J72" s="116"/>
      <c r="K72" s="176">
        <f t="shared" si="11"/>
        <v>0</v>
      </c>
      <c r="L72" s="117">
        <f t="shared" si="14"/>
        <v>0</v>
      </c>
      <c r="M72" s="164">
        <f t="shared" si="16"/>
        <v>0</v>
      </c>
      <c r="N72" s="176">
        <f t="shared" si="12"/>
        <v>0</v>
      </c>
      <c r="O72" s="176">
        <f t="shared" si="13"/>
        <v>0</v>
      </c>
      <c r="P72" s="176">
        <f t="shared" si="13"/>
        <v>0</v>
      </c>
      <c r="Q72" s="173">
        <f>SUM(K72:M72)</f>
        <v>0</v>
      </c>
      <c r="R72" s="79"/>
    </row>
    <row r="73" spans="1:18" ht="18" hidden="1" customHeight="1" x14ac:dyDescent="0.2">
      <c r="A73" s="181">
        <v>1110</v>
      </c>
      <c r="B73" s="157" t="s">
        <v>164</v>
      </c>
      <c r="C73" s="180"/>
      <c r="D73" s="374"/>
      <c r="E73" s="149"/>
      <c r="F73" s="149"/>
      <c r="G73" s="116"/>
      <c r="H73" s="116"/>
      <c r="I73" s="116"/>
      <c r="J73" s="116"/>
      <c r="K73" s="176">
        <f t="shared" si="11"/>
        <v>0</v>
      </c>
      <c r="L73" s="117">
        <f t="shared" si="14"/>
        <v>0</v>
      </c>
      <c r="M73" s="164">
        <f t="shared" si="16"/>
        <v>0</v>
      </c>
      <c r="N73" s="176">
        <f t="shared" si="12"/>
        <v>0</v>
      </c>
      <c r="O73" s="176">
        <f t="shared" si="13"/>
        <v>0</v>
      </c>
      <c r="P73" s="176">
        <f t="shared" si="13"/>
        <v>0</v>
      </c>
      <c r="Q73" s="173">
        <f>SUM(K73:M73)</f>
        <v>0</v>
      </c>
      <c r="R73" s="79"/>
    </row>
    <row r="74" spans="1:18" ht="18" customHeight="1" x14ac:dyDescent="0.2">
      <c r="A74" s="181" t="s">
        <v>432</v>
      </c>
      <c r="B74" s="157" t="s">
        <v>165</v>
      </c>
      <c r="C74" s="180"/>
      <c r="D74" s="1029" t="s">
        <v>283</v>
      </c>
      <c r="E74" s="149"/>
      <c r="F74" s="149"/>
      <c r="G74" s="116"/>
      <c r="H74" s="116"/>
      <c r="I74" s="116"/>
      <c r="J74" s="116"/>
      <c r="K74" s="936"/>
      <c r="L74" s="936"/>
      <c r="M74" s="937"/>
      <c r="N74" s="936"/>
      <c r="O74" s="936"/>
      <c r="P74" s="936"/>
      <c r="Q74" s="173">
        <f>SUM(K74:P74)</f>
        <v>0</v>
      </c>
      <c r="R74" s="79"/>
    </row>
    <row r="75" spans="1:18" ht="18" customHeight="1" x14ac:dyDescent="0.2">
      <c r="A75" s="181" t="s">
        <v>433</v>
      </c>
      <c r="B75" s="157" t="s">
        <v>166</v>
      </c>
      <c r="C75" s="180"/>
      <c r="D75" s="362">
        <v>210</v>
      </c>
      <c r="E75" s="149"/>
      <c r="F75" s="149"/>
      <c r="G75" s="116"/>
      <c r="H75" s="116"/>
      <c r="I75" s="116"/>
      <c r="J75" s="116"/>
      <c r="K75" s="936">
        <f t="shared" si="11"/>
        <v>0</v>
      </c>
      <c r="L75" s="936">
        <f t="shared" ref="L75:L86" si="17">F75*D75</f>
        <v>0</v>
      </c>
      <c r="M75" s="937">
        <f>G75*D75</f>
        <v>0</v>
      </c>
      <c r="N75" s="1030">
        <f t="shared" si="12"/>
        <v>0</v>
      </c>
      <c r="O75" s="936">
        <f t="shared" si="13"/>
        <v>0</v>
      </c>
      <c r="P75" s="936">
        <f t="shared" si="13"/>
        <v>0</v>
      </c>
      <c r="Q75" s="173">
        <f>SUM(K75:P75)</f>
        <v>0</v>
      </c>
      <c r="R75" s="79"/>
    </row>
    <row r="76" spans="1:18" ht="18" customHeight="1" x14ac:dyDescent="0.2">
      <c r="A76" s="181" t="s">
        <v>434</v>
      </c>
      <c r="B76" s="157" t="s">
        <v>167</v>
      </c>
      <c r="C76" s="180"/>
      <c r="D76" s="362">
        <f>D63*6</f>
        <v>150</v>
      </c>
      <c r="E76" s="149"/>
      <c r="F76" s="149"/>
      <c r="G76" s="116"/>
      <c r="H76" s="116"/>
      <c r="I76" s="116"/>
      <c r="J76" s="116"/>
      <c r="K76" s="936">
        <f t="shared" si="11"/>
        <v>0</v>
      </c>
      <c r="L76" s="936">
        <f t="shared" si="17"/>
        <v>0</v>
      </c>
      <c r="M76" s="937">
        <f>G76*D76</f>
        <v>0</v>
      </c>
      <c r="N76" s="1030">
        <f t="shared" si="12"/>
        <v>0</v>
      </c>
      <c r="O76" s="936">
        <f t="shared" si="13"/>
        <v>0</v>
      </c>
      <c r="P76" s="936">
        <f t="shared" si="13"/>
        <v>0</v>
      </c>
      <c r="Q76" s="173">
        <f>SUM(K76:P76)</f>
        <v>0</v>
      </c>
      <c r="R76" s="79"/>
    </row>
    <row r="77" spans="1:18" ht="18" customHeight="1" x14ac:dyDescent="0.2">
      <c r="A77" s="181" t="s">
        <v>435</v>
      </c>
      <c r="B77" s="157" t="s">
        <v>168</v>
      </c>
      <c r="C77" s="180"/>
      <c r="D77" s="1029" t="s">
        <v>283</v>
      </c>
      <c r="E77" s="149"/>
      <c r="F77" s="149"/>
      <c r="G77" s="116"/>
      <c r="H77" s="116"/>
      <c r="I77" s="116"/>
      <c r="J77" s="116"/>
      <c r="K77" s="117"/>
      <c r="L77" s="117"/>
      <c r="M77" s="164"/>
      <c r="N77" s="117"/>
      <c r="O77" s="117"/>
      <c r="P77" s="117"/>
      <c r="Q77" s="173">
        <f>SUM(K77:P77)</f>
        <v>0</v>
      </c>
      <c r="R77" s="79"/>
    </row>
    <row r="78" spans="1:18" ht="18" hidden="1" customHeight="1" x14ac:dyDescent="0.2">
      <c r="A78" s="181">
        <v>1118</v>
      </c>
      <c r="B78" s="157" t="s">
        <v>169</v>
      </c>
      <c r="C78" s="180"/>
      <c r="D78" s="374"/>
      <c r="E78" s="149"/>
      <c r="F78" s="149"/>
      <c r="G78" s="116"/>
      <c r="H78" s="116"/>
      <c r="I78" s="116"/>
      <c r="J78" s="116"/>
      <c r="K78" s="176">
        <f t="shared" si="11"/>
        <v>0</v>
      </c>
      <c r="L78" s="176">
        <f t="shared" si="17"/>
        <v>0</v>
      </c>
      <c r="M78" s="179">
        <f>G78*D78</f>
        <v>0</v>
      </c>
      <c r="N78" s="176">
        <f t="shared" si="12"/>
        <v>0</v>
      </c>
      <c r="O78" s="176">
        <f t="shared" si="13"/>
        <v>0</v>
      </c>
      <c r="P78" s="176">
        <f t="shared" si="13"/>
        <v>0</v>
      </c>
      <c r="Q78" s="173">
        <f>SUM(K78:M78)</f>
        <v>0</v>
      </c>
      <c r="R78" s="79"/>
    </row>
    <row r="79" spans="1:18" ht="18" customHeight="1" x14ac:dyDescent="0.2">
      <c r="A79" s="181" t="s">
        <v>465</v>
      </c>
      <c r="B79" s="157" t="s">
        <v>466</v>
      </c>
      <c r="C79" s="180"/>
      <c r="D79" s="362">
        <v>50</v>
      </c>
      <c r="E79" s="149"/>
      <c r="F79" s="149"/>
      <c r="G79" s="116"/>
      <c r="H79" s="116"/>
      <c r="I79" s="116"/>
      <c r="J79" s="116"/>
      <c r="K79" s="117">
        <f>E79*D79</f>
        <v>0</v>
      </c>
      <c r="L79" s="117">
        <f t="shared" si="17"/>
        <v>0</v>
      </c>
      <c r="M79" s="164">
        <f>G79*D79</f>
        <v>0</v>
      </c>
      <c r="N79" s="117">
        <f t="shared" si="12"/>
        <v>0</v>
      </c>
      <c r="O79" s="117">
        <f t="shared" si="13"/>
        <v>0</v>
      </c>
      <c r="P79" s="117">
        <f t="shared" si="13"/>
        <v>0</v>
      </c>
      <c r="Q79" s="173">
        <f t="shared" ref="Q79:Q88" si="18">SUM(K79:P79)</f>
        <v>0</v>
      </c>
      <c r="R79" s="79"/>
    </row>
    <row r="80" spans="1:18" ht="18" customHeight="1" x14ac:dyDescent="0.2">
      <c r="A80" s="156" t="s">
        <v>221</v>
      </c>
      <c r="B80" s="157" t="s">
        <v>250</v>
      </c>
      <c r="C80" s="180"/>
      <c r="D80" s="162">
        <v>500</v>
      </c>
      <c r="E80" s="149"/>
      <c r="F80" s="149"/>
      <c r="G80" s="116"/>
      <c r="H80" s="116"/>
      <c r="I80" s="116"/>
      <c r="J80" s="116"/>
      <c r="K80" s="117">
        <f>E80*D80</f>
        <v>0</v>
      </c>
      <c r="L80" s="117">
        <f t="shared" si="17"/>
        <v>0</v>
      </c>
      <c r="M80" s="164">
        <f t="shared" ref="M80:M86" si="19">G80*D80</f>
        <v>0</v>
      </c>
      <c r="N80" s="117">
        <f>H80*D80</f>
        <v>0</v>
      </c>
      <c r="O80" s="117">
        <f>I80*D80</f>
        <v>0</v>
      </c>
      <c r="P80" s="117">
        <f>J80*E80</f>
        <v>0</v>
      </c>
      <c r="Q80" s="173">
        <f t="shared" si="18"/>
        <v>0</v>
      </c>
      <c r="R80" s="79"/>
    </row>
    <row r="81" spans="1:19" ht="18" customHeight="1" x14ac:dyDescent="0.2">
      <c r="A81" s="156" t="s">
        <v>467</v>
      </c>
      <c r="B81" s="157" t="s">
        <v>468</v>
      </c>
      <c r="C81" s="180"/>
      <c r="D81" s="362">
        <v>45</v>
      </c>
      <c r="E81" s="149"/>
      <c r="F81" s="149"/>
      <c r="G81" s="116"/>
      <c r="H81" s="116"/>
      <c r="I81" s="116"/>
      <c r="J81" s="116"/>
      <c r="K81" s="117">
        <f>E81*D81</f>
        <v>0</v>
      </c>
      <c r="L81" s="117">
        <f t="shared" si="17"/>
        <v>0</v>
      </c>
      <c r="M81" s="164">
        <f t="shared" si="19"/>
        <v>0</v>
      </c>
      <c r="N81" s="117">
        <f>H81*D81</f>
        <v>0</v>
      </c>
      <c r="O81" s="117">
        <f>I81*D81</f>
        <v>0</v>
      </c>
      <c r="P81" s="117">
        <f>J81*E81</f>
        <v>0</v>
      </c>
      <c r="Q81" s="173">
        <f t="shared" si="18"/>
        <v>0</v>
      </c>
      <c r="R81" s="79"/>
    </row>
    <row r="82" spans="1:19" ht="18" customHeight="1" x14ac:dyDescent="0.2">
      <c r="A82" s="181" t="s">
        <v>438</v>
      </c>
      <c r="B82" s="157" t="s">
        <v>233</v>
      </c>
      <c r="C82" s="152"/>
      <c r="D82" s="1029" t="s">
        <v>283</v>
      </c>
      <c r="E82" s="149"/>
      <c r="F82" s="149"/>
      <c r="G82" s="116"/>
      <c r="H82" s="116"/>
      <c r="I82" s="116"/>
      <c r="J82" s="116"/>
      <c r="K82" s="117"/>
      <c r="L82" s="117"/>
      <c r="M82" s="164"/>
      <c r="N82" s="117"/>
      <c r="O82" s="117"/>
      <c r="P82" s="117"/>
      <c r="Q82" s="173">
        <f t="shared" si="18"/>
        <v>0</v>
      </c>
      <c r="R82" s="79"/>
    </row>
    <row r="83" spans="1:19" ht="18" customHeight="1" x14ac:dyDescent="0.2">
      <c r="A83" s="181" t="s">
        <v>461</v>
      </c>
      <c r="B83" s="157" t="s">
        <v>252</v>
      </c>
      <c r="C83" s="152"/>
      <c r="D83" s="362">
        <v>40</v>
      </c>
      <c r="E83" s="149"/>
      <c r="F83" s="149"/>
      <c r="G83" s="116"/>
      <c r="H83" s="116"/>
      <c r="I83" s="116"/>
      <c r="J83" s="116"/>
      <c r="K83" s="117">
        <f t="shared" ref="K83:K88" si="20">E83*D83</f>
        <v>0</v>
      </c>
      <c r="L83" s="117">
        <f>F83*D83</f>
        <v>0</v>
      </c>
      <c r="M83" s="164">
        <f t="shared" si="19"/>
        <v>0</v>
      </c>
      <c r="N83" s="117">
        <f t="shared" ref="N83:N88" si="21">H83*D83</f>
        <v>0</v>
      </c>
      <c r="O83" s="117">
        <f t="shared" ref="O83:O88" si="22">I83*D83</f>
        <v>0</v>
      </c>
      <c r="P83" s="117">
        <f>J83*D83</f>
        <v>0</v>
      </c>
      <c r="Q83" s="173">
        <f t="shared" si="18"/>
        <v>0</v>
      </c>
      <c r="R83" s="79"/>
    </row>
    <row r="84" spans="1:19" ht="18" customHeight="1" x14ac:dyDescent="0.2">
      <c r="A84" s="181" t="s">
        <v>462</v>
      </c>
      <c r="B84" s="157" t="s">
        <v>253</v>
      </c>
      <c r="C84" s="152"/>
      <c r="D84" s="362">
        <v>50</v>
      </c>
      <c r="E84" s="149"/>
      <c r="F84" s="149"/>
      <c r="G84" s="116"/>
      <c r="H84" s="116"/>
      <c r="I84" s="116"/>
      <c r="J84" s="116"/>
      <c r="K84" s="117">
        <f t="shared" si="20"/>
        <v>0</v>
      </c>
      <c r="L84" s="117">
        <f>F84*D84</f>
        <v>0</v>
      </c>
      <c r="M84" s="164">
        <f t="shared" si="19"/>
        <v>0</v>
      </c>
      <c r="N84" s="117">
        <f t="shared" si="21"/>
        <v>0</v>
      </c>
      <c r="O84" s="117">
        <f t="shared" si="22"/>
        <v>0</v>
      </c>
      <c r="P84" s="117">
        <f>J84*D84</f>
        <v>0</v>
      </c>
      <c r="Q84" s="173">
        <f t="shared" si="18"/>
        <v>0</v>
      </c>
      <c r="R84" s="79"/>
    </row>
    <row r="85" spans="1:19" ht="18" customHeight="1" x14ac:dyDescent="0.2">
      <c r="A85" s="181" t="s">
        <v>463</v>
      </c>
      <c r="B85" s="157" t="s">
        <v>254</v>
      </c>
      <c r="C85" s="152"/>
      <c r="D85" s="362">
        <v>35</v>
      </c>
      <c r="E85" s="149"/>
      <c r="F85" s="149"/>
      <c r="G85" s="116"/>
      <c r="H85" s="116"/>
      <c r="I85" s="116"/>
      <c r="J85" s="116"/>
      <c r="K85" s="117">
        <f t="shared" si="20"/>
        <v>0</v>
      </c>
      <c r="L85" s="117">
        <f>F85*D85</f>
        <v>0</v>
      </c>
      <c r="M85" s="164">
        <f t="shared" si="19"/>
        <v>0</v>
      </c>
      <c r="N85" s="117">
        <f t="shared" si="21"/>
        <v>0</v>
      </c>
      <c r="O85" s="117">
        <f t="shared" si="22"/>
        <v>0</v>
      </c>
      <c r="P85" s="117">
        <f>J85*D85</f>
        <v>0</v>
      </c>
      <c r="Q85" s="173">
        <f t="shared" si="18"/>
        <v>0</v>
      </c>
      <c r="R85" s="79"/>
    </row>
    <row r="86" spans="1:19" ht="18" customHeight="1" x14ac:dyDescent="0.2">
      <c r="A86" s="181" t="s">
        <v>464</v>
      </c>
      <c r="B86" s="157" t="s">
        <v>255</v>
      </c>
      <c r="C86" s="152"/>
      <c r="D86" s="362">
        <v>45</v>
      </c>
      <c r="E86" s="149"/>
      <c r="F86" s="149"/>
      <c r="G86" s="116"/>
      <c r="H86" s="116"/>
      <c r="I86" s="116"/>
      <c r="J86" s="116"/>
      <c r="K86" s="117">
        <f t="shared" si="20"/>
        <v>0</v>
      </c>
      <c r="L86" s="117">
        <f t="shared" si="17"/>
        <v>0</v>
      </c>
      <c r="M86" s="164">
        <f t="shared" si="19"/>
        <v>0</v>
      </c>
      <c r="N86" s="117">
        <f t="shared" si="21"/>
        <v>0</v>
      </c>
      <c r="O86" s="117">
        <f t="shared" si="22"/>
        <v>0</v>
      </c>
      <c r="P86" s="117">
        <f>J86*D86</f>
        <v>0</v>
      </c>
      <c r="Q86" s="173">
        <f t="shared" si="18"/>
        <v>0</v>
      </c>
      <c r="R86" s="79"/>
    </row>
    <row r="87" spans="1:19" ht="18" hidden="1" customHeight="1" x14ac:dyDescent="0.2">
      <c r="A87" s="181" t="s">
        <v>52</v>
      </c>
      <c r="B87" s="157" t="s">
        <v>395</v>
      </c>
      <c r="C87" s="152"/>
      <c r="D87" s="362">
        <v>20</v>
      </c>
      <c r="E87" s="149"/>
      <c r="F87" s="149"/>
      <c r="G87" s="116"/>
      <c r="H87" s="116"/>
      <c r="I87" s="116"/>
      <c r="J87" s="116"/>
      <c r="K87" s="1030">
        <f t="shared" si="20"/>
        <v>0</v>
      </c>
      <c r="L87" s="1030">
        <f>F87*D87</f>
        <v>0</v>
      </c>
      <c r="M87" s="1017">
        <f>G87*D87</f>
        <v>0</v>
      </c>
      <c r="N87" s="1030">
        <f t="shared" si="21"/>
        <v>0</v>
      </c>
      <c r="O87" s="1030">
        <f t="shared" si="22"/>
        <v>0</v>
      </c>
      <c r="P87" s="1030">
        <f>J87*E87</f>
        <v>0</v>
      </c>
      <c r="Q87" s="173">
        <f t="shared" si="18"/>
        <v>0</v>
      </c>
      <c r="R87" s="79"/>
    </row>
    <row r="88" spans="1:19" ht="18" customHeight="1" x14ac:dyDescent="0.2">
      <c r="A88" s="156" t="s">
        <v>52</v>
      </c>
      <c r="B88" s="184" t="s">
        <v>285</v>
      </c>
      <c r="C88" s="152"/>
      <c r="D88" s="362">
        <v>7</v>
      </c>
      <c r="E88" s="149"/>
      <c r="F88" s="149"/>
      <c r="G88" s="116"/>
      <c r="H88" s="116"/>
      <c r="I88" s="116"/>
      <c r="J88" s="116"/>
      <c r="K88" s="936">
        <f t="shared" si="20"/>
        <v>0</v>
      </c>
      <c r="L88" s="936">
        <f>F88*D88</f>
        <v>0</v>
      </c>
      <c r="M88" s="937">
        <v>0</v>
      </c>
      <c r="N88" s="936">
        <f t="shared" si="21"/>
        <v>0</v>
      </c>
      <c r="O88" s="936">
        <f t="shared" si="22"/>
        <v>0</v>
      </c>
      <c r="P88" s="936">
        <f>J88*D88</f>
        <v>0</v>
      </c>
      <c r="Q88" s="173">
        <f t="shared" si="18"/>
        <v>0</v>
      </c>
      <c r="R88" s="79"/>
    </row>
    <row r="89" spans="1:19" ht="18" hidden="1" customHeight="1" x14ac:dyDescent="0.2">
      <c r="A89" s="185"/>
      <c r="B89" s="139" t="s">
        <v>170</v>
      </c>
      <c r="C89" s="186"/>
      <c r="D89" s="376"/>
      <c r="E89" s="142"/>
      <c r="F89" s="142"/>
      <c r="G89" s="143"/>
      <c r="H89" s="143"/>
      <c r="I89" s="143"/>
      <c r="J89" s="143"/>
      <c r="K89" s="368"/>
      <c r="L89" s="368"/>
      <c r="M89" s="369"/>
      <c r="N89" s="368"/>
      <c r="O89" s="368"/>
      <c r="P89" s="368"/>
      <c r="Q89" s="370"/>
      <c r="R89" s="79"/>
    </row>
    <row r="90" spans="1:19" ht="18" hidden="1" customHeight="1" x14ac:dyDescent="0.2">
      <c r="A90" s="189">
        <v>1200</v>
      </c>
      <c r="B90" s="184" t="s">
        <v>171</v>
      </c>
      <c r="C90" s="152"/>
      <c r="D90" s="362"/>
      <c r="E90" s="190"/>
      <c r="F90" s="190"/>
      <c r="G90" s="191"/>
      <c r="H90" s="191"/>
      <c r="I90" s="191"/>
      <c r="J90" s="143"/>
      <c r="K90" s="150"/>
      <c r="L90" s="150"/>
      <c r="M90" s="151"/>
      <c r="N90" s="150"/>
      <c r="O90" s="150"/>
      <c r="P90" s="368"/>
      <c r="Q90" s="377"/>
      <c r="R90" s="79"/>
    </row>
    <row r="91" spans="1:19" ht="18" hidden="1" customHeight="1" x14ac:dyDescent="0.2">
      <c r="A91" s="189">
        <v>1201</v>
      </c>
      <c r="B91" s="184" t="s">
        <v>172</v>
      </c>
      <c r="C91" s="152"/>
      <c r="D91" s="362"/>
      <c r="E91" s="190"/>
      <c r="F91" s="190"/>
      <c r="G91" s="191"/>
      <c r="H91" s="191"/>
      <c r="I91" s="191"/>
      <c r="J91" s="143"/>
      <c r="K91" s="150"/>
      <c r="L91" s="150"/>
      <c r="M91" s="151"/>
      <c r="N91" s="150"/>
      <c r="O91" s="150"/>
      <c r="P91" s="368"/>
      <c r="Q91" s="377"/>
      <c r="R91" s="79"/>
    </row>
    <row r="92" spans="1:19" ht="18" hidden="1" customHeight="1" x14ac:dyDescent="0.2">
      <c r="A92" s="189">
        <v>1250</v>
      </c>
      <c r="B92" s="184" t="s">
        <v>173</v>
      </c>
      <c r="C92" s="152"/>
      <c r="D92" s="362"/>
      <c r="E92" s="190"/>
      <c r="F92" s="190"/>
      <c r="G92" s="191"/>
      <c r="H92" s="191"/>
      <c r="I92" s="191"/>
      <c r="J92" s="143"/>
      <c r="K92" s="150"/>
      <c r="L92" s="150"/>
      <c r="M92" s="151"/>
      <c r="N92" s="150"/>
      <c r="O92" s="150"/>
      <c r="P92" s="368"/>
      <c r="Q92" s="377"/>
      <c r="R92" s="79"/>
    </row>
    <row r="93" spans="1:19" ht="18" hidden="1" customHeight="1" x14ac:dyDescent="0.2">
      <c r="A93" s="185"/>
      <c r="B93" s="139" t="s">
        <v>174</v>
      </c>
      <c r="C93" s="186"/>
      <c r="D93" s="376"/>
      <c r="E93" s="142"/>
      <c r="F93" s="142"/>
      <c r="G93" s="143"/>
      <c r="H93" s="143"/>
      <c r="I93" s="143"/>
      <c r="J93" s="143"/>
      <c r="K93" s="368"/>
      <c r="L93" s="368"/>
      <c r="M93" s="369"/>
      <c r="N93" s="368"/>
      <c r="O93" s="368"/>
      <c r="P93" s="368"/>
      <c r="Q93" s="370"/>
      <c r="R93" s="79"/>
    </row>
    <row r="94" spans="1:19" ht="18" hidden="1" customHeight="1" x14ac:dyDescent="0.2">
      <c r="A94" s="189">
        <v>1300</v>
      </c>
      <c r="B94" s="184" t="s">
        <v>174</v>
      </c>
      <c r="C94" s="123"/>
      <c r="D94" s="362"/>
      <c r="E94" s="195"/>
      <c r="F94" s="149"/>
      <c r="G94" s="196"/>
      <c r="H94" s="197"/>
      <c r="I94" s="198"/>
      <c r="J94" s="199"/>
      <c r="K94" s="363">
        <f t="shared" ref="K94:K107" si="23">E94*D94</f>
        <v>0</v>
      </c>
      <c r="L94" s="117">
        <f t="shared" ref="L94:L107" si="24">F94*D94</f>
        <v>0</v>
      </c>
      <c r="M94" s="364">
        <f t="shared" ref="M94:M107" si="25">G94*D94</f>
        <v>0</v>
      </c>
      <c r="N94" s="378">
        <f t="shared" ref="N94:N107" si="26">H94*D94</f>
        <v>0</v>
      </c>
      <c r="O94" s="366">
        <f t="shared" ref="O94:O107" si="27">I94*D94</f>
        <v>0</v>
      </c>
      <c r="P94" s="367"/>
      <c r="Q94" s="173">
        <f t="shared" ref="Q94:Q107" si="28">SUM(K94:M94)</f>
        <v>0</v>
      </c>
      <c r="R94" s="79"/>
    </row>
    <row r="95" spans="1:19" ht="18" hidden="1" customHeight="1" x14ac:dyDescent="0.2">
      <c r="A95" s="202">
        <v>1300</v>
      </c>
      <c r="B95" s="184" t="s">
        <v>175</v>
      </c>
      <c r="C95" s="123"/>
      <c r="D95" s="362"/>
      <c r="E95" s="203"/>
      <c r="F95" s="149"/>
      <c r="G95" s="196"/>
      <c r="H95" s="197"/>
      <c r="I95" s="198"/>
      <c r="J95" s="199"/>
      <c r="K95" s="363">
        <f t="shared" si="23"/>
        <v>0</v>
      </c>
      <c r="L95" s="117">
        <f t="shared" si="24"/>
        <v>0</v>
      </c>
      <c r="M95" s="364">
        <f t="shared" si="25"/>
        <v>0</v>
      </c>
      <c r="N95" s="378">
        <f t="shared" si="26"/>
        <v>0</v>
      </c>
      <c r="O95" s="366">
        <f t="shared" si="27"/>
        <v>0</v>
      </c>
      <c r="P95" s="367"/>
      <c r="Q95" s="173">
        <f t="shared" si="28"/>
        <v>0</v>
      </c>
      <c r="R95" s="79"/>
      <c r="S95" s="154" t="s">
        <v>74</v>
      </c>
    </row>
    <row r="96" spans="1:19" ht="18" hidden="1" customHeight="1" x14ac:dyDescent="0.2">
      <c r="A96" s="202">
        <v>1301</v>
      </c>
      <c r="B96" s="184" t="s">
        <v>176</v>
      </c>
      <c r="C96" s="123"/>
      <c r="D96" s="362"/>
      <c r="E96" s="203"/>
      <c r="F96" s="149"/>
      <c r="G96" s="196"/>
      <c r="H96" s="197"/>
      <c r="I96" s="198"/>
      <c r="J96" s="199"/>
      <c r="K96" s="363">
        <f t="shared" si="23"/>
        <v>0</v>
      </c>
      <c r="L96" s="117">
        <f t="shared" si="24"/>
        <v>0</v>
      </c>
      <c r="M96" s="364">
        <f t="shared" si="25"/>
        <v>0</v>
      </c>
      <c r="N96" s="378">
        <f t="shared" si="26"/>
        <v>0</v>
      </c>
      <c r="O96" s="366">
        <f t="shared" si="27"/>
        <v>0</v>
      </c>
      <c r="P96" s="367"/>
      <c r="Q96" s="173">
        <f t="shared" si="28"/>
        <v>0</v>
      </c>
      <c r="R96" s="79"/>
      <c r="S96" s="165">
        <f>SUM(M95:M97)</f>
        <v>0</v>
      </c>
    </row>
    <row r="97" spans="1:18" ht="19.149999999999999" hidden="1" customHeight="1" x14ac:dyDescent="0.2">
      <c r="A97" s="202">
        <v>1301</v>
      </c>
      <c r="B97" s="184" t="s">
        <v>177</v>
      </c>
      <c r="C97" s="123"/>
      <c r="D97" s="362"/>
      <c r="E97" s="203"/>
      <c r="F97" s="149"/>
      <c r="G97" s="196"/>
      <c r="H97" s="197"/>
      <c r="I97" s="198"/>
      <c r="J97" s="199"/>
      <c r="K97" s="363">
        <f t="shared" si="23"/>
        <v>0</v>
      </c>
      <c r="L97" s="117">
        <f t="shared" si="24"/>
        <v>0</v>
      </c>
      <c r="M97" s="364">
        <f t="shared" si="25"/>
        <v>0</v>
      </c>
      <c r="N97" s="378">
        <f t="shared" si="26"/>
        <v>0</v>
      </c>
      <c r="O97" s="366">
        <f t="shared" si="27"/>
        <v>0</v>
      </c>
      <c r="P97" s="367"/>
      <c r="Q97" s="173">
        <f t="shared" si="28"/>
        <v>0</v>
      </c>
      <c r="R97" s="169"/>
    </row>
    <row r="98" spans="1:18" ht="19.149999999999999" hidden="1" customHeight="1" x14ac:dyDescent="0.2">
      <c r="A98" s="202">
        <v>1302</v>
      </c>
      <c r="B98" s="184" t="s">
        <v>178</v>
      </c>
      <c r="C98" s="123"/>
      <c r="D98" s="362"/>
      <c r="E98" s="203"/>
      <c r="F98" s="149"/>
      <c r="G98" s="196"/>
      <c r="H98" s="197"/>
      <c r="I98" s="198"/>
      <c r="J98" s="199"/>
      <c r="K98" s="363">
        <f t="shared" si="23"/>
        <v>0</v>
      </c>
      <c r="L98" s="117">
        <f t="shared" si="24"/>
        <v>0</v>
      </c>
      <c r="M98" s="364">
        <f t="shared" si="25"/>
        <v>0</v>
      </c>
      <c r="N98" s="378">
        <f t="shared" si="26"/>
        <v>0</v>
      </c>
      <c r="O98" s="366">
        <f t="shared" si="27"/>
        <v>0</v>
      </c>
      <c r="P98" s="367"/>
      <c r="Q98" s="173">
        <f t="shared" si="28"/>
        <v>0</v>
      </c>
      <c r="R98" s="169"/>
    </row>
    <row r="99" spans="1:18" ht="19.149999999999999" hidden="1" customHeight="1" x14ac:dyDescent="0.2">
      <c r="A99" s="202">
        <v>1302</v>
      </c>
      <c r="B99" s="184" t="s">
        <v>179</v>
      </c>
      <c r="C99" s="123"/>
      <c r="D99" s="362"/>
      <c r="E99" s="203"/>
      <c r="F99" s="149"/>
      <c r="G99" s="196"/>
      <c r="H99" s="197"/>
      <c r="I99" s="198"/>
      <c r="J99" s="199"/>
      <c r="K99" s="363">
        <f t="shared" si="23"/>
        <v>0</v>
      </c>
      <c r="L99" s="117">
        <f t="shared" si="24"/>
        <v>0</v>
      </c>
      <c r="M99" s="364">
        <f t="shared" si="25"/>
        <v>0</v>
      </c>
      <c r="N99" s="378">
        <f t="shared" si="26"/>
        <v>0</v>
      </c>
      <c r="O99" s="366">
        <f t="shared" si="27"/>
        <v>0</v>
      </c>
      <c r="P99" s="367"/>
      <c r="Q99" s="173">
        <f t="shared" si="28"/>
        <v>0</v>
      </c>
      <c r="R99" s="169"/>
    </row>
    <row r="100" spans="1:18" ht="19.149999999999999" hidden="1" customHeight="1" x14ac:dyDescent="0.2">
      <c r="A100" s="202">
        <v>1303</v>
      </c>
      <c r="B100" s="184" t="s">
        <v>180</v>
      </c>
      <c r="C100" s="123"/>
      <c r="D100" s="362"/>
      <c r="E100" s="203"/>
      <c r="F100" s="149"/>
      <c r="G100" s="196"/>
      <c r="H100" s="197"/>
      <c r="I100" s="198"/>
      <c r="J100" s="199"/>
      <c r="K100" s="363">
        <f t="shared" si="23"/>
        <v>0</v>
      </c>
      <c r="L100" s="117">
        <f t="shared" si="24"/>
        <v>0</v>
      </c>
      <c r="M100" s="364">
        <f t="shared" si="25"/>
        <v>0</v>
      </c>
      <c r="N100" s="378">
        <f t="shared" si="26"/>
        <v>0</v>
      </c>
      <c r="O100" s="366">
        <f t="shared" si="27"/>
        <v>0</v>
      </c>
      <c r="P100" s="367"/>
      <c r="Q100" s="173">
        <f t="shared" si="28"/>
        <v>0</v>
      </c>
      <c r="R100" s="169"/>
    </row>
    <row r="101" spans="1:18" ht="19.149999999999999" hidden="1" customHeight="1" x14ac:dyDescent="0.2">
      <c r="A101" s="202">
        <v>1303</v>
      </c>
      <c r="B101" s="184" t="s">
        <v>181</v>
      </c>
      <c r="C101" s="123"/>
      <c r="D101" s="362"/>
      <c r="E101" s="203"/>
      <c r="F101" s="149"/>
      <c r="G101" s="196"/>
      <c r="H101" s="197"/>
      <c r="I101" s="198"/>
      <c r="J101" s="199"/>
      <c r="K101" s="363">
        <f t="shared" si="23"/>
        <v>0</v>
      </c>
      <c r="L101" s="117">
        <f t="shared" si="24"/>
        <v>0</v>
      </c>
      <c r="M101" s="364">
        <f t="shared" si="25"/>
        <v>0</v>
      </c>
      <c r="N101" s="378">
        <f t="shared" si="26"/>
        <v>0</v>
      </c>
      <c r="O101" s="366">
        <f t="shared" si="27"/>
        <v>0</v>
      </c>
      <c r="P101" s="367"/>
      <c r="Q101" s="173">
        <f t="shared" si="28"/>
        <v>0</v>
      </c>
      <c r="R101" s="169"/>
    </row>
    <row r="102" spans="1:18" ht="19.149999999999999" hidden="1" customHeight="1" x14ac:dyDescent="0.2">
      <c r="A102" s="202">
        <v>1304</v>
      </c>
      <c r="B102" s="184" t="s">
        <v>182</v>
      </c>
      <c r="C102" s="123"/>
      <c r="D102" s="362"/>
      <c r="E102" s="203"/>
      <c r="F102" s="149"/>
      <c r="G102" s="196"/>
      <c r="H102" s="197"/>
      <c r="I102" s="198"/>
      <c r="J102" s="199"/>
      <c r="K102" s="363">
        <f t="shared" si="23"/>
        <v>0</v>
      </c>
      <c r="L102" s="117">
        <f t="shared" si="24"/>
        <v>0</v>
      </c>
      <c r="M102" s="364">
        <f t="shared" si="25"/>
        <v>0</v>
      </c>
      <c r="N102" s="378">
        <f t="shared" si="26"/>
        <v>0</v>
      </c>
      <c r="O102" s="366">
        <f t="shared" si="27"/>
        <v>0</v>
      </c>
      <c r="P102" s="367"/>
      <c r="Q102" s="173">
        <f t="shared" si="28"/>
        <v>0</v>
      </c>
      <c r="R102" s="169"/>
    </row>
    <row r="103" spans="1:18" ht="19.149999999999999" hidden="1" customHeight="1" x14ac:dyDescent="0.2">
      <c r="A103" s="202">
        <v>1305</v>
      </c>
      <c r="B103" s="184" t="s">
        <v>183</v>
      </c>
      <c r="C103" s="123"/>
      <c r="D103" s="362"/>
      <c r="E103" s="203"/>
      <c r="F103" s="149"/>
      <c r="G103" s="196"/>
      <c r="H103" s="197"/>
      <c r="I103" s="198"/>
      <c r="J103" s="199"/>
      <c r="K103" s="363">
        <f t="shared" si="23"/>
        <v>0</v>
      </c>
      <c r="L103" s="117">
        <f t="shared" si="24"/>
        <v>0</v>
      </c>
      <c r="M103" s="364">
        <f t="shared" si="25"/>
        <v>0</v>
      </c>
      <c r="N103" s="378">
        <f t="shared" si="26"/>
        <v>0</v>
      </c>
      <c r="O103" s="366">
        <f t="shared" si="27"/>
        <v>0</v>
      </c>
      <c r="P103" s="367"/>
      <c r="Q103" s="173">
        <f t="shared" si="28"/>
        <v>0</v>
      </c>
      <c r="R103" s="169"/>
    </row>
    <row r="104" spans="1:18" ht="19.149999999999999" hidden="1" customHeight="1" x14ac:dyDescent="0.2">
      <c r="A104" s="202">
        <v>1305</v>
      </c>
      <c r="B104" s="184" t="s">
        <v>184</v>
      </c>
      <c r="C104" s="123"/>
      <c r="D104" s="362"/>
      <c r="E104" s="203"/>
      <c r="F104" s="149"/>
      <c r="G104" s="196"/>
      <c r="H104" s="197"/>
      <c r="I104" s="198"/>
      <c r="J104" s="199"/>
      <c r="K104" s="363">
        <f t="shared" si="23"/>
        <v>0</v>
      </c>
      <c r="L104" s="117">
        <f t="shared" si="24"/>
        <v>0</v>
      </c>
      <c r="M104" s="364">
        <f t="shared" si="25"/>
        <v>0</v>
      </c>
      <c r="N104" s="378">
        <f t="shared" si="26"/>
        <v>0</v>
      </c>
      <c r="O104" s="366">
        <f t="shared" si="27"/>
        <v>0</v>
      </c>
      <c r="P104" s="367"/>
      <c r="Q104" s="173">
        <f t="shared" si="28"/>
        <v>0</v>
      </c>
      <c r="R104" s="169"/>
    </row>
    <row r="105" spans="1:18" ht="19.149999999999999" hidden="1" customHeight="1" x14ac:dyDescent="0.2">
      <c r="A105" s="202">
        <v>1305</v>
      </c>
      <c r="B105" s="184" t="s">
        <v>240</v>
      </c>
      <c r="C105" s="123"/>
      <c r="D105" s="362"/>
      <c r="E105" s="203"/>
      <c r="F105" s="149"/>
      <c r="G105" s="196"/>
      <c r="H105" s="197"/>
      <c r="I105" s="198"/>
      <c r="J105" s="199"/>
      <c r="K105" s="363">
        <f t="shared" si="23"/>
        <v>0</v>
      </c>
      <c r="L105" s="117">
        <f t="shared" si="24"/>
        <v>0</v>
      </c>
      <c r="M105" s="364">
        <f t="shared" si="25"/>
        <v>0</v>
      </c>
      <c r="N105" s="378">
        <f t="shared" si="26"/>
        <v>0</v>
      </c>
      <c r="O105" s="366">
        <f t="shared" si="27"/>
        <v>0</v>
      </c>
      <c r="P105" s="367"/>
      <c r="Q105" s="173">
        <f t="shared" si="28"/>
        <v>0</v>
      </c>
      <c r="R105" s="169"/>
    </row>
    <row r="106" spans="1:18" ht="19.149999999999999" hidden="1" customHeight="1" x14ac:dyDescent="0.2">
      <c r="A106" s="202">
        <v>1305</v>
      </c>
      <c r="B106" s="184" t="s">
        <v>185</v>
      </c>
      <c r="C106" s="123"/>
      <c r="D106" s="362"/>
      <c r="E106" s="203"/>
      <c r="F106" s="149"/>
      <c r="G106" s="196"/>
      <c r="H106" s="197"/>
      <c r="I106" s="198"/>
      <c r="J106" s="199"/>
      <c r="K106" s="363">
        <f t="shared" si="23"/>
        <v>0</v>
      </c>
      <c r="L106" s="117">
        <f t="shared" si="24"/>
        <v>0</v>
      </c>
      <c r="M106" s="364">
        <f t="shared" si="25"/>
        <v>0</v>
      </c>
      <c r="N106" s="378">
        <f t="shared" si="26"/>
        <v>0</v>
      </c>
      <c r="O106" s="366">
        <f t="shared" si="27"/>
        <v>0</v>
      </c>
      <c r="P106" s="367"/>
      <c r="Q106" s="173">
        <f t="shared" si="28"/>
        <v>0</v>
      </c>
      <c r="R106" s="169"/>
    </row>
    <row r="107" spans="1:18" ht="19.149999999999999" hidden="1" customHeight="1" x14ac:dyDescent="0.2">
      <c r="A107" s="202">
        <v>1306</v>
      </c>
      <c r="B107" s="184" t="s">
        <v>186</v>
      </c>
      <c r="C107" s="123"/>
      <c r="D107" s="362"/>
      <c r="E107" s="203"/>
      <c r="F107" s="149"/>
      <c r="G107" s="196"/>
      <c r="H107" s="197"/>
      <c r="I107" s="198"/>
      <c r="J107" s="199"/>
      <c r="K107" s="363">
        <f t="shared" si="23"/>
        <v>0</v>
      </c>
      <c r="L107" s="117">
        <f t="shared" si="24"/>
        <v>0</v>
      </c>
      <c r="M107" s="364">
        <f t="shared" si="25"/>
        <v>0</v>
      </c>
      <c r="N107" s="378">
        <f t="shared" si="26"/>
        <v>0</v>
      </c>
      <c r="O107" s="366">
        <f t="shared" si="27"/>
        <v>0</v>
      </c>
      <c r="P107" s="367"/>
      <c r="Q107" s="173">
        <f t="shared" si="28"/>
        <v>0</v>
      </c>
      <c r="R107" s="169"/>
    </row>
    <row r="108" spans="1:18" ht="19.149999999999999" hidden="1" customHeight="1" x14ac:dyDescent="0.2">
      <c r="A108" s="205"/>
      <c r="B108" s="139" t="s">
        <v>234</v>
      </c>
      <c r="C108" s="206"/>
      <c r="D108" s="379"/>
      <c r="E108" s="208"/>
      <c r="F108" s="209"/>
      <c r="G108" s="199"/>
      <c r="H108" s="199"/>
      <c r="I108" s="199"/>
      <c r="J108" s="199"/>
      <c r="K108" s="367"/>
      <c r="L108" s="367"/>
      <c r="M108" s="380"/>
      <c r="N108" s="367"/>
      <c r="O108" s="381"/>
      <c r="P108" s="382"/>
      <c r="Q108" s="383"/>
      <c r="R108" s="169"/>
    </row>
    <row r="109" spans="1:18" ht="19.149999999999999" hidden="1" customHeight="1" x14ac:dyDescent="0.2">
      <c r="A109" s="202">
        <v>1307</v>
      </c>
      <c r="B109" s="184" t="s">
        <v>187</v>
      </c>
      <c r="C109" s="123"/>
      <c r="D109" s="362"/>
      <c r="E109" s="203"/>
      <c r="F109" s="149"/>
      <c r="G109" s="196"/>
      <c r="H109" s="197"/>
      <c r="I109" s="198"/>
      <c r="J109" s="199"/>
      <c r="K109" s="363">
        <f t="shared" ref="K109:K118" si="29">E109*D109</f>
        <v>0</v>
      </c>
      <c r="L109" s="117">
        <f t="shared" ref="L109:L118" si="30">F109*D109</f>
        <v>0</v>
      </c>
      <c r="M109" s="364">
        <f t="shared" ref="M109:M118" si="31">G109*D109</f>
        <v>0</v>
      </c>
      <c r="N109" s="378">
        <f t="shared" ref="N109:N118" si="32">H109*D109</f>
        <v>0</v>
      </c>
      <c r="O109" s="366">
        <f t="shared" ref="O109:O118" si="33">I109*D109</f>
        <v>0</v>
      </c>
      <c r="P109" s="367"/>
      <c r="Q109" s="173">
        <f t="shared" ref="Q109:Q118" si="34">SUM(K109:M109)</f>
        <v>0</v>
      </c>
      <c r="R109" s="169"/>
    </row>
    <row r="110" spans="1:18" ht="19.149999999999999" hidden="1" customHeight="1" x14ac:dyDescent="0.2">
      <c r="A110" s="202">
        <v>1308</v>
      </c>
      <c r="B110" s="184" t="s">
        <v>188</v>
      </c>
      <c r="C110" s="123"/>
      <c r="D110" s="362"/>
      <c r="E110" s="203"/>
      <c r="F110" s="149"/>
      <c r="G110" s="196"/>
      <c r="H110" s="197"/>
      <c r="I110" s="198"/>
      <c r="J110" s="199"/>
      <c r="K110" s="363">
        <f t="shared" si="29"/>
        <v>0</v>
      </c>
      <c r="L110" s="117">
        <f t="shared" si="30"/>
        <v>0</v>
      </c>
      <c r="M110" s="364">
        <f t="shared" si="31"/>
        <v>0</v>
      </c>
      <c r="N110" s="378">
        <f t="shared" si="32"/>
        <v>0</v>
      </c>
      <c r="O110" s="366">
        <f t="shared" si="33"/>
        <v>0</v>
      </c>
      <c r="P110" s="367"/>
      <c r="Q110" s="173">
        <f t="shared" si="34"/>
        <v>0</v>
      </c>
      <c r="R110" s="169"/>
    </row>
    <row r="111" spans="1:18" ht="19.149999999999999" hidden="1" customHeight="1" x14ac:dyDescent="0.2">
      <c r="A111" s="202">
        <v>1309</v>
      </c>
      <c r="B111" s="184" t="s">
        <v>189</v>
      </c>
      <c r="C111" s="123"/>
      <c r="D111" s="362"/>
      <c r="E111" s="203"/>
      <c r="F111" s="149"/>
      <c r="G111" s="196"/>
      <c r="H111" s="197"/>
      <c r="I111" s="198"/>
      <c r="J111" s="199"/>
      <c r="K111" s="363">
        <f t="shared" si="29"/>
        <v>0</v>
      </c>
      <c r="L111" s="117">
        <f t="shared" si="30"/>
        <v>0</v>
      </c>
      <c r="M111" s="364">
        <f t="shared" si="31"/>
        <v>0</v>
      </c>
      <c r="N111" s="378">
        <f t="shared" si="32"/>
        <v>0</v>
      </c>
      <c r="O111" s="366">
        <f t="shared" si="33"/>
        <v>0</v>
      </c>
      <c r="P111" s="367"/>
      <c r="Q111" s="173">
        <f t="shared" si="34"/>
        <v>0</v>
      </c>
      <c r="R111" s="169"/>
    </row>
    <row r="112" spans="1:18" ht="19.149999999999999" hidden="1" customHeight="1" x14ac:dyDescent="0.2">
      <c r="A112" s="202">
        <v>1309</v>
      </c>
      <c r="B112" s="184" t="s">
        <v>190</v>
      </c>
      <c r="C112" s="123"/>
      <c r="D112" s="362"/>
      <c r="E112" s="203"/>
      <c r="F112" s="149"/>
      <c r="G112" s="196"/>
      <c r="H112" s="197"/>
      <c r="I112" s="198"/>
      <c r="J112" s="199"/>
      <c r="K112" s="363">
        <f t="shared" si="29"/>
        <v>0</v>
      </c>
      <c r="L112" s="117">
        <f t="shared" si="30"/>
        <v>0</v>
      </c>
      <c r="M112" s="364">
        <f t="shared" si="31"/>
        <v>0</v>
      </c>
      <c r="N112" s="378">
        <f t="shared" si="32"/>
        <v>0</v>
      </c>
      <c r="O112" s="366">
        <f t="shared" si="33"/>
        <v>0</v>
      </c>
      <c r="P112" s="367"/>
      <c r="Q112" s="173">
        <f t="shared" si="34"/>
        <v>0</v>
      </c>
      <c r="R112" s="169"/>
    </row>
    <row r="113" spans="1:18" ht="19.149999999999999" hidden="1" customHeight="1" x14ac:dyDescent="0.2">
      <c r="A113" s="202">
        <v>1310</v>
      </c>
      <c r="B113" s="184" t="s">
        <v>191</v>
      </c>
      <c r="C113" s="123"/>
      <c r="D113" s="362"/>
      <c r="E113" s="203"/>
      <c r="F113" s="149"/>
      <c r="G113" s="196"/>
      <c r="H113" s="197"/>
      <c r="I113" s="198"/>
      <c r="J113" s="199"/>
      <c r="K113" s="363">
        <f t="shared" si="29"/>
        <v>0</v>
      </c>
      <c r="L113" s="117">
        <f t="shared" si="30"/>
        <v>0</v>
      </c>
      <c r="M113" s="364">
        <f t="shared" si="31"/>
        <v>0</v>
      </c>
      <c r="N113" s="378">
        <f t="shared" si="32"/>
        <v>0</v>
      </c>
      <c r="O113" s="366">
        <f t="shared" si="33"/>
        <v>0</v>
      </c>
      <c r="P113" s="367"/>
      <c r="Q113" s="173">
        <f t="shared" si="34"/>
        <v>0</v>
      </c>
      <c r="R113" s="169"/>
    </row>
    <row r="114" spans="1:18" ht="19.149999999999999" hidden="1" customHeight="1" x14ac:dyDescent="0.2">
      <c r="A114" s="202">
        <v>1311</v>
      </c>
      <c r="B114" s="184" t="s">
        <v>192</v>
      </c>
      <c r="C114" s="123"/>
      <c r="D114" s="362"/>
      <c r="E114" s="203"/>
      <c r="F114" s="149"/>
      <c r="G114" s="196"/>
      <c r="H114" s="197"/>
      <c r="I114" s="198"/>
      <c r="J114" s="199"/>
      <c r="K114" s="363">
        <f t="shared" si="29"/>
        <v>0</v>
      </c>
      <c r="L114" s="117">
        <f t="shared" si="30"/>
        <v>0</v>
      </c>
      <c r="M114" s="364">
        <f t="shared" si="31"/>
        <v>0</v>
      </c>
      <c r="N114" s="378">
        <f t="shared" si="32"/>
        <v>0</v>
      </c>
      <c r="O114" s="366">
        <f t="shared" si="33"/>
        <v>0</v>
      </c>
      <c r="P114" s="367"/>
      <c r="Q114" s="173">
        <f t="shared" si="34"/>
        <v>0</v>
      </c>
      <c r="R114" s="169"/>
    </row>
    <row r="115" spans="1:18" ht="19.149999999999999" hidden="1" customHeight="1" x14ac:dyDescent="0.2">
      <c r="A115" s="202">
        <v>1311</v>
      </c>
      <c r="B115" s="184" t="s">
        <v>192</v>
      </c>
      <c r="C115" s="123"/>
      <c r="D115" s="362"/>
      <c r="E115" s="203"/>
      <c r="F115" s="149"/>
      <c r="G115" s="196"/>
      <c r="H115" s="197"/>
      <c r="I115" s="198"/>
      <c r="J115" s="199"/>
      <c r="K115" s="363">
        <f t="shared" si="29"/>
        <v>0</v>
      </c>
      <c r="L115" s="117">
        <f t="shared" si="30"/>
        <v>0</v>
      </c>
      <c r="M115" s="364">
        <f t="shared" si="31"/>
        <v>0</v>
      </c>
      <c r="N115" s="378">
        <f t="shared" si="32"/>
        <v>0</v>
      </c>
      <c r="O115" s="366">
        <f t="shared" si="33"/>
        <v>0</v>
      </c>
      <c r="P115" s="367"/>
      <c r="Q115" s="173">
        <f t="shared" si="34"/>
        <v>0</v>
      </c>
      <c r="R115" s="169"/>
    </row>
    <row r="116" spans="1:18" ht="19.149999999999999" hidden="1" customHeight="1" x14ac:dyDescent="0.2">
      <c r="A116" s="202">
        <v>1312</v>
      </c>
      <c r="B116" s="184" t="s">
        <v>193</v>
      </c>
      <c r="C116" s="123"/>
      <c r="D116" s="362"/>
      <c r="E116" s="203"/>
      <c r="F116" s="149"/>
      <c r="G116" s="196"/>
      <c r="H116" s="197"/>
      <c r="I116" s="198"/>
      <c r="J116" s="199"/>
      <c r="K116" s="363">
        <f t="shared" si="29"/>
        <v>0</v>
      </c>
      <c r="L116" s="117">
        <f t="shared" si="30"/>
        <v>0</v>
      </c>
      <c r="M116" s="364">
        <f t="shared" si="31"/>
        <v>0</v>
      </c>
      <c r="N116" s="378">
        <f t="shared" si="32"/>
        <v>0</v>
      </c>
      <c r="O116" s="366">
        <f t="shared" si="33"/>
        <v>0</v>
      </c>
      <c r="P116" s="367"/>
      <c r="Q116" s="173">
        <f t="shared" si="34"/>
        <v>0</v>
      </c>
      <c r="R116" s="169"/>
    </row>
    <row r="117" spans="1:18" ht="19.149999999999999" hidden="1" customHeight="1" x14ac:dyDescent="0.2">
      <c r="A117" s="202">
        <v>1314</v>
      </c>
      <c r="B117" s="184" t="s">
        <v>194</v>
      </c>
      <c r="C117" s="123"/>
      <c r="D117" s="362"/>
      <c r="E117" s="203"/>
      <c r="F117" s="149"/>
      <c r="G117" s="196"/>
      <c r="H117" s="197"/>
      <c r="I117" s="198"/>
      <c r="J117" s="199"/>
      <c r="K117" s="363">
        <f t="shared" si="29"/>
        <v>0</v>
      </c>
      <c r="L117" s="117">
        <f t="shared" si="30"/>
        <v>0</v>
      </c>
      <c r="M117" s="364">
        <f t="shared" si="31"/>
        <v>0</v>
      </c>
      <c r="N117" s="378">
        <f t="shared" si="32"/>
        <v>0</v>
      </c>
      <c r="O117" s="366">
        <f t="shared" si="33"/>
        <v>0</v>
      </c>
      <c r="P117" s="367"/>
      <c r="Q117" s="173">
        <f t="shared" si="34"/>
        <v>0</v>
      </c>
      <c r="R117" s="169"/>
    </row>
    <row r="118" spans="1:18" ht="19.149999999999999" hidden="1" customHeight="1" x14ac:dyDescent="0.2">
      <c r="A118" s="202">
        <v>1315</v>
      </c>
      <c r="B118" s="184" t="s">
        <v>195</v>
      </c>
      <c r="C118" s="123"/>
      <c r="D118" s="362"/>
      <c r="E118" s="203"/>
      <c r="F118" s="149"/>
      <c r="G118" s="196"/>
      <c r="H118" s="197"/>
      <c r="I118" s="198"/>
      <c r="J118" s="199"/>
      <c r="K118" s="363">
        <f t="shared" si="29"/>
        <v>0</v>
      </c>
      <c r="L118" s="117">
        <f t="shared" si="30"/>
        <v>0</v>
      </c>
      <c r="M118" s="364">
        <f t="shared" si="31"/>
        <v>0</v>
      </c>
      <c r="N118" s="378">
        <f t="shared" si="32"/>
        <v>0</v>
      </c>
      <c r="O118" s="366">
        <f t="shared" si="33"/>
        <v>0</v>
      </c>
      <c r="P118" s="367"/>
      <c r="Q118" s="173">
        <f t="shared" si="34"/>
        <v>0</v>
      </c>
      <c r="R118" s="169"/>
    </row>
    <row r="119" spans="1:18" ht="18" customHeight="1" x14ac:dyDescent="0.25">
      <c r="A119" s="214"/>
      <c r="B119" s="139" t="s">
        <v>196</v>
      </c>
      <c r="C119" s="215"/>
      <c r="D119" s="384"/>
      <c r="E119" s="217"/>
      <c r="F119" s="217"/>
      <c r="G119" s="143"/>
      <c r="H119" s="143"/>
      <c r="I119" s="143"/>
      <c r="J119" s="143"/>
      <c r="K119" s="368"/>
      <c r="L119" s="368"/>
      <c r="M119" s="369"/>
      <c r="N119" s="368"/>
      <c r="O119" s="385"/>
      <c r="P119" s="386"/>
      <c r="Q119" s="387"/>
      <c r="R119" s="79"/>
    </row>
    <row r="120" spans="1:18" s="170" customFormat="1" ht="18" customHeight="1" x14ac:dyDescent="0.2">
      <c r="A120" s="202" t="s">
        <v>439</v>
      </c>
      <c r="B120" s="184" t="s">
        <v>197</v>
      </c>
      <c r="C120" s="123"/>
      <c r="D120" s="362"/>
      <c r="E120" s="148"/>
      <c r="F120" s="149"/>
      <c r="G120" s="116"/>
      <c r="H120" s="116"/>
      <c r="I120" s="116"/>
      <c r="J120" s="116"/>
      <c r="K120" s="117"/>
      <c r="L120" s="117"/>
      <c r="M120" s="117"/>
      <c r="N120" s="117"/>
      <c r="O120" s="117"/>
      <c r="P120" s="117"/>
      <c r="Q120" s="173">
        <f>SUM(K120:P120)</f>
        <v>0</v>
      </c>
      <c r="R120" s="169"/>
    </row>
    <row r="121" spans="1:18" s="170" customFormat="1" ht="18" customHeight="1" x14ac:dyDescent="0.2">
      <c r="A121" s="202" t="s">
        <v>440</v>
      </c>
      <c r="B121" s="184" t="s">
        <v>256</v>
      </c>
      <c r="C121" s="123"/>
      <c r="D121" s="362"/>
      <c r="E121" s="148"/>
      <c r="F121" s="149"/>
      <c r="G121" s="116"/>
      <c r="H121" s="116"/>
      <c r="I121" s="116"/>
      <c r="J121" s="116"/>
      <c r="K121" s="936"/>
      <c r="L121" s="936"/>
      <c r="M121" s="937"/>
      <c r="N121" s="1030"/>
      <c r="O121" s="936"/>
      <c r="P121" s="936"/>
      <c r="Q121" s="173">
        <f>SUM(K121:P121)</f>
        <v>0</v>
      </c>
      <c r="R121" s="169"/>
    </row>
    <row r="122" spans="1:18" s="170" customFormat="1" ht="18" hidden="1" customHeight="1" x14ac:dyDescent="0.2">
      <c r="A122" s="202">
        <v>1375</v>
      </c>
      <c r="B122" s="184" t="s">
        <v>198</v>
      </c>
      <c r="C122" s="123"/>
      <c r="D122" s="362"/>
      <c r="E122" s="148"/>
      <c r="F122" s="149"/>
      <c r="G122" s="116"/>
      <c r="H122" s="116"/>
      <c r="I122" s="116"/>
      <c r="J122" s="116"/>
      <c r="K122" s="936"/>
      <c r="L122" s="936"/>
      <c r="M122" s="937"/>
      <c r="N122" s="1030"/>
      <c r="O122" s="936"/>
      <c r="P122" s="936"/>
      <c r="Q122" s="173">
        <f>SUM(K122:M122)</f>
        <v>0</v>
      </c>
      <c r="R122" s="169"/>
    </row>
    <row r="123" spans="1:18" s="170" customFormat="1" ht="18" customHeight="1" x14ac:dyDescent="0.2">
      <c r="A123" s="202" t="s">
        <v>441</v>
      </c>
      <c r="B123" s="184" t="s">
        <v>199</v>
      </c>
      <c r="C123" s="123"/>
      <c r="D123" s="362"/>
      <c r="E123" s="148"/>
      <c r="F123" s="149"/>
      <c r="G123" s="116"/>
      <c r="H123" s="116"/>
      <c r="I123" s="116"/>
      <c r="J123" s="116"/>
      <c r="K123" s="936"/>
      <c r="L123" s="936"/>
      <c r="M123" s="937"/>
      <c r="N123" s="936"/>
      <c r="O123" s="936"/>
      <c r="P123" s="936"/>
      <c r="Q123" s="173">
        <f>SUM(K123:P123)</f>
        <v>0</v>
      </c>
      <c r="R123" s="169"/>
    </row>
    <row r="124" spans="1:18" s="170" customFormat="1" ht="18" hidden="1" customHeight="1" x14ac:dyDescent="0.2">
      <c r="A124" s="202">
        <v>1450</v>
      </c>
      <c r="B124" s="184" t="s">
        <v>200</v>
      </c>
      <c r="C124" s="123"/>
      <c r="D124" s="362"/>
      <c r="E124" s="148"/>
      <c r="F124" s="149"/>
      <c r="G124" s="116"/>
      <c r="H124" s="116"/>
      <c r="I124" s="116"/>
      <c r="J124" s="116"/>
      <c r="K124" s="936"/>
      <c r="L124" s="936"/>
      <c r="M124" s="937"/>
      <c r="N124" s="936"/>
      <c r="O124" s="936"/>
      <c r="P124" s="936"/>
      <c r="Q124" s="173">
        <f t="shared" ref="Q124:Q140" si="35">SUM(K124:M124)</f>
        <v>0</v>
      </c>
      <c r="R124" s="169"/>
    </row>
    <row r="125" spans="1:18" s="170" customFormat="1" ht="18" hidden="1" customHeight="1" x14ac:dyDescent="0.2">
      <c r="A125" s="202">
        <v>1500</v>
      </c>
      <c r="B125" s="184" t="s">
        <v>201</v>
      </c>
      <c r="C125" s="123"/>
      <c r="D125" s="362"/>
      <c r="E125" s="148"/>
      <c r="F125" s="149"/>
      <c r="G125" s="116"/>
      <c r="H125" s="116"/>
      <c r="I125" s="116"/>
      <c r="J125" s="116"/>
      <c r="K125" s="936"/>
      <c r="L125" s="936"/>
      <c r="M125" s="937"/>
      <c r="N125" s="936"/>
      <c r="O125" s="936"/>
      <c r="P125" s="936"/>
      <c r="Q125" s="173">
        <f t="shared" si="35"/>
        <v>0</v>
      </c>
      <c r="R125" s="169"/>
    </row>
    <row r="126" spans="1:18" s="170" customFormat="1" ht="18" customHeight="1" x14ac:dyDescent="0.2">
      <c r="A126" s="202" t="s">
        <v>442</v>
      </c>
      <c r="B126" s="184" t="s">
        <v>202</v>
      </c>
      <c r="C126" s="123"/>
      <c r="D126" s="362"/>
      <c r="E126" s="148"/>
      <c r="F126" s="149"/>
      <c r="G126" s="116"/>
      <c r="H126" s="116"/>
      <c r="I126" s="116"/>
      <c r="J126" s="116"/>
      <c r="K126" s="936"/>
      <c r="L126" s="936"/>
      <c r="M126" s="937"/>
      <c r="N126" s="1030"/>
      <c r="O126" s="936"/>
      <c r="P126" s="936"/>
      <c r="Q126" s="173">
        <f>SUM(K126:P126)</f>
        <v>0</v>
      </c>
      <c r="R126" s="169"/>
    </row>
    <row r="127" spans="1:18" s="170" customFormat="1" ht="18" hidden="1" customHeight="1" x14ac:dyDescent="0.2">
      <c r="A127" s="202">
        <v>1550</v>
      </c>
      <c r="B127" s="184" t="s">
        <v>203</v>
      </c>
      <c r="C127" s="123"/>
      <c r="D127" s="362">
        <v>5</v>
      </c>
      <c r="E127" s="148"/>
      <c r="F127" s="149"/>
      <c r="G127" s="116"/>
      <c r="H127" s="116"/>
      <c r="I127" s="116"/>
      <c r="J127" s="116"/>
      <c r="K127" s="936">
        <f t="shared" ref="K127:K132" si="36">E127*D127</f>
        <v>0</v>
      </c>
      <c r="L127" s="936">
        <f t="shared" ref="L127:L132" si="37">F127*D127</f>
        <v>0</v>
      </c>
      <c r="M127" s="937">
        <f t="shared" ref="M127:M132" si="38">G127*D127</f>
        <v>0</v>
      </c>
      <c r="N127" s="1030">
        <f t="shared" ref="N127:N132" si="39">H127*D127</f>
        <v>0</v>
      </c>
      <c r="O127" s="936">
        <f t="shared" ref="O127:P132" si="40">I127*D127</f>
        <v>0</v>
      </c>
      <c r="P127" s="936">
        <f t="shared" si="40"/>
        <v>0</v>
      </c>
      <c r="Q127" s="173">
        <f t="shared" si="35"/>
        <v>0</v>
      </c>
      <c r="R127" s="169"/>
    </row>
    <row r="128" spans="1:18" s="170" customFormat="1" ht="18" customHeight="1" x14ac:dyDescent="0.2">
      <c r="A128" s="202" t="s">
        <v>443</v>
      </c>
      <c r="B128" s="184" t="s">
        <v>204</v>
      </c>
      <c r="C128" s="123"/>
      <c r="D128" s="362">
        <v>30</v>
      </c>
      <c r="E128" s="148"/>
      <c r="F128" s="149"/>
      <c r="G128" s="116"/>
      <c r="H128" s="116"/>
      <c r="I128" s="116"/>
      <c r="J128" s="116"/>
      <c r="K128" s="1030">
        <f t="shared" si="36"/>
        <v>0</v>
      </c>
      <c r="L128" s="1030">
        <f t="shared" si="37"/>
        <v>0</v>
      </c>
      <c r="M128" s="1017">
        <f t="shared" si="38"/>
        <v>0</v>
      </c>
      <c r="N128" s="1030">
        <f t="shared" si="39"/>
        <v>0</v>
      </c>
      <c r="O128" s="1030">
        <f t="shared" si="40"/>
        <v>0</v>
      </c>
      <c r="P128" s="1030">
        <f t="shared" si="40"/>
        <v>0</v>
      </c>
      <c r="Q128" s="173">
        <f>SUM(K128:P128)</f>
        <v>0</v>
      </c>
      <c r="R128" s="169"/>
    </row>
    <row r="129" spans="1:18" s="170" customFormat="1" ht="18" customHeight="1" x14ac:dyDescent="0.2">
      <c r="A129" s="202" t="s">
        <v>444</v>
      </c>
      <c r="B129" s="184" t="s">
        <v>396</v>
      </c>
      <c r="C129" s="123"/>
      <c r="D129" s="362">
        <v>30</v>
      </c>
      <c r="E129" s="148"/>
      <c r="F129" s="149"/>
      <c r="G129" s="116"/>
      <c r="H129" s="116"/>
      <c r="I129" s="116"/>
      <c r="J129" s="116"/>
      <c r="K129" s="1030">
        <f t="shared" si="36"/>
        <v>0</v>
      </c>
      <c r="L129" s="1030">
        <f t="shared" si="37"/>
        <v>0</v>
      </c>
      <c r="M129" s="1017">
        <f t="shared" si="38"/>
        <v>0</v>
      </c>
      <c r="N129" s="1030">
        <f t="shared" si="39"/>
        <v>0</v>
      </c>
      <c r="O129" s="1030">
        <f t="shared" si="40"/>
        <v>0</v>
      </c>
      <c r="P129" s="1030">
        <f t="shared" si="40"/>
        <v>0</v>
      </c>
      <c r="Q129" s="173">
        <f>SUM(K129:P129)</f>
        <v>0</v>
      </c>
      <c r="R129" s="169"/>
    </row>
    <row r="130" spans="1:18" s="170" customFormat="1" ht="18" hidden="1" customHeight="1" x14ac:dyDescent="0.2">
      <c r="A130" s="202">
        <v>1600</v>
      </c>
      <c r="B130" s="184" t="s">
        <v>205</v>
      </c>
      <c r="C130" s="123"/>
      <c r="D130" s="362">
        <v>25</v>
      </c>
      <c r="E130" s="148"/>
      <c r="F130" s="149"/>
      <c r="G130" s="116"/>
      <c r="H130" s="116"/>
      <c r="I130" s="116"/>
      <c r="J130" s="116"/>
      <c r="K130" s="150">
        <f t="shared" si="36"/>
        <v>0</v>
      </c>
      <c r="L130" s="150">
        <f t="shared" si="37"/>
        <v>0</v>
      </c>
      <c r="M130" s="151">
        <f t="shared" si="38"/>
        <v>0</v>
      </c>
      <c r="N130" s="150">
        <f t="shared" si="39"/>
        <v>0</v>
      </c>
      <c r="O130" s="150">
        <f t="shared" si="40"/>
        <v>0</v>
      </c>
      <c r="P130" s="150">
        <f t="shared" si="40"/>
        <v>0</v>
      </c>
      <c r="Q130" s="173">
        <f t="shared" si="35"/>
        <v>0</v>
      </c>
      <c r="R130" s="169"/>
    </row>
    <row r="131" spans="1:18" s="170" customFormat="1" ht="18" hidden="1" customHeight="1" x14ac:dyDescent="0.2">
      <c r="A131" s="202">
        <v>1625</v>
      </c>
      <c r="B131" s="184" t="s">
        <v>206</v>
      </c>
      <c r="C131" s="123"/>
      <c r="D131" s="362"/>
      <c r="E131" s="148"/>
      <c r="F131" s="149"/>
      <c r="G131" s="116"/>
      <c r="H131" s="116"/>
      <c r="I131" s="116"/>
      <c r="J131" s="116"/>
      <c r="K131" s="176">
        <f t="shared" si="36"/>
        <v>0</v>
      </c>
      <c r="L131" s="176">
        <f t="shared" si="37"/>
        <v>0</v>
      </c>
      <c r="M131" s="179">
        <f t="shared" si="38"/>
        <v>0</v>
      </c>
      <c r="N131" s="150">
        <f t="shared" si="39"/>
        <v>0</v>
      </c>
      <c r="O131" s="176">
        <f t="shared" si="40"/>
        <v>0</v>
      </c>
      <c r="P131" s="176">
        <f t="shared" si="40"/>
        <v>0</v>
      </c>
      <c r="Q131" s="173">
        <f t="shared" si="35"/>
        <v>0</v>
      </c>
      <c r="R131" s="169"/>
    </row>
    <row r="132" spans="1:18" s="170" customFormat="1" ht="18" hidden="1" customHeight="1" x14ac:dyDescent="0.2">
      <c r="A132" s="202">
        <v>1675</v>
      </c>
      <c r="B132" s="184" t="s">
        <v>207</v>
      </c>
      <c r="C132" s="123"/>
      <c r="D132" s="362"/>
      <c r="E132" s="148"/>
      <c r="F132" s="149"/>
      <c r="G132" s="116"/>
      <c r="H132" s="116"/>
      <c r="I132" s="116"/>
      <c r="J132" s="116"/>
      <c r="K132" s="176">
        <f t="shared" si="36"/>
        <v>0</v>
      </c>
      <c r="L132" s="176">
        <f t="shared" si="37"/>
        <v>0</v>
      </c>
      <c r="M132" s="179">
        <f t="shared" si="38"/>
        <v>0</v>
      </c>
      <c r="N132" s="150">
        <f t="shared" si="39"/>
        <v>0</v>
      </c>
      <c r="O132" s="176">
        <f t="shared" si="40"/>
        <v>0</v>
      </c>
      <c r="P132" s="176">
        <f t="shared" si="40"/>
        <v>0</v>
      </c>
      <c r="Q132" s="173">
        <f t="shared" si="35"/>
        <v>0</v>
      </c>
      <c r="R132" s="169"/>
    </row>
    <row r="133" spans="1:18" s="170" customFormat="1" ht="18" customHeight="1" x14ac:dyDescent="0.2">
      <c r="A133" s="202" t="s">
        <v>445</v>
      </c>
      <c r="B133" s="184" t="s">
        <v>208</v>
      </c>
      <c r="C133" s="123"/>
      <c r="D133" s="362"/>
      <c r="E133" s="148"/>
      <c r="F133" s="149"/>
      <c r="G133" s="116"/>
      <c r="H133" s="116"/>
      <c r="I133" s="116"/>
      <c r="J133" s="116"/>
      <c r="K133" s="117"/>
      <c r="L133" s="117"/>
      <c r="M133" s="164"/>
      <c r="N133" s="117"/>
      <c r="O133" s="117"/>
      <c r="P133" s="117"/>
      <c r="Q133" s="173">
        <f>SUM(K133:P133)</f>
        <v>0</v>
      </c>
      <c r="R133" s="169"/>
    </row>
    <row r="134" spans="1:18" s="170" customFormat="1" ht="18" customHeight="1" x14ac:dyDescent="0.2">
      <c r="A134" s="202" t="s">
        <v>446</v>
      </c>
      <c r="B134" s="184" t="s">
        <v>39</v>
      </c>
      <c r="C134" s="123"/>
      <c r="D134" s="362"/>
      <c r="E134" s="148"/>
      <c r="F134" s="149"/>
      <c r="G134" s="116"/>
      <c r="H134" s="116" t="s">
        <v>93</v>
      </c>
      <c r="I134" s="116"/>
      <c r="J134" s="116"/>
      <c r="K134" s="117"/>
      <c r="L134" s="117"/>
      <c r="M134" s="164"/>
      <c r="N134" s="117"/>
      <c r="O134" s="117"/>
      <c r="P134" s="117"/>
      <c r="Q134" s="173">
        <f>SUM(K134:P134)</f>
        <v>0</v>
      </c>
      <c r="R134" s="169"/>
    </row>
    <row r="135" spans="1:18" s="170" customFormat="1" ht="18" hidden="1" customHeight="1" x14ac:dyDescent="0.2">
      <c r="A135" s="202"/>
      <c r="B135" s="184" t="s">
        <v>209</v>
      </c>
      <c r="C135" s="123"/>
      <c r="D135" s="362"/>
      <c r="E135" s="148"/>
      <c r="F135" s="149"/>
      <c r="G135" s="116"/>
      <c r="H135" s="116"/>
      <c r="I135" s="116"/>
      <c r="J135" s="116"/>
      <c r="K135" s="176"/>
      <c r="L135" s="176"/>
      <c r="M135" s="179"/>
      <c r="N135" s="150"/>
      <c r="O135" s="176"/>
      <c r="P135" s="176"/>
      <c r="Q135" s="173">
        <f t="shared" si="35"/>
        <v>0</v>
      </c>
      <c r="R135" s="169"/>
    </row>
    <row r="136" spans="1:18" s="170" customFormat="1" ht="18" hidden="1" customHeight="1" x14ac:dyDescent="0.2">
      <c r="A136" s="202"/>
      <c r="B136" s="184" t="s">
        <v>156</v>
      </c>
      <c r="C136" s="123"/>
      <c r="D136" s="362">
        <v>1.25</v>
      </c>
      <c r="E136" s="148"/>
      <c r="F136" s="149"/>
      <c r="G136" s="116"/>
      <c r="H136" s="116"/>
      <c r="I136" s="116"/>
      <c r="J136" s="116"/>
      <c r="K136" s="176"/>
      <c r="L136" s="176"/>
      <c r="M136" s="179"/>
      <c r="N136" s="150"/>
      <c r="O136" s="176"/>
      <c r="P136" s="176"/>
      <c r="Q136" s="173">
        <f t="shared" si="35"/>
        <v>0</v>
      </c>
      <c r="R136" s="169"/>
    </row>
    <row r="137" spans="1:18" s="170" customFormat="1" ht="18" customHeight="1" x14ac:dyDescent="0.2">
      <c r="A137" s="202"/>
      <c r="B137" s="184" t="s">
        <v>210</v>
      </c>
      <c r="C137" s="123"/>
      <c r="D137" s="362"/>
      <c r="E137" s="148"/>
      <c r="F137" s="149"/>
      <c r="G137" s="116"/>
      <c r="H137" s="116"/>
      <c r="I137" s="116"/>
      <c r="J137" s="116"/>
      <c r="K137" s="117"/>
      <c r="L137" s="117"/>
      <c r="M137" s="164"/>
      <c r="N137" s="117"/>
      <c r="O137" s="117"/>
      <c r="P137" s="117"/>
      <c r="Q137" s="173">
        <f>SUM(K137:P137)</f>
        <v>0</v>
      </c>
      <c r="R137" s="169"/>
    </row>
    <row r="138" spans="1:18" s="170" customFormat="1" ht="18" hidden="1" customHeight="1" x14ac:dyDescent="0.2">
      <c r="A138" s="202"/>
      <c r="B138" s="184" t="s">
        <v>211</v>
      </c>
      <c r="C138" s="123"/>
      <c r="D138" s="362"/>
      <c r="E138" s="203"/>
      <c r="F138" s="149"/>
      <c r="G138" s="196"/>
      <c r="H138" s="197"/>
      <c r="I138" s="198"/>
      <c r="J138" s="199"/>
      <c r="K138" s="363">
        <f>E138*D138</f>
        <v>0</v>
      </c>
      <c r="L138" s="117">
        <f>F138*D138</f>
        <v>0</v>
      </c>
      <c r="M138" s="364">
        <f>G138*D138</f>
        <v>0</v>
      </c>
      <c r="N138" s="365">
        <f>H138*D138</f>
        <v>0</v>
      </c>
      <c r="O138" s="366">
        <f>I138*D138</f>
        <v>0</v>
      </c>
      <c r="P138" s="367"/>
      <c r="Q138" s="173">
        <f t="shared" si="35"/>
        <v>0</v>
      </c>
      <c r="R138" s="169"/>
    </row>
    <row r="139" spans="1:18" s="170" customFormat="1" ht="18" hidden="1" customHeight="1" x14ac:dyDescent="0.2">
      <c r="A139" s="202"/>
      <c r="B139" s="184" t="s">
        <v>212</v>
      </c>
      <c r="C139" s="123"/>
      <c r="D139" s="362"/>
      <c r="E139" s="203"/>
      <c r="F139" s="149"/>
      <c r="G139" s="196"/>
      <c r="H139" s="197"/>
      <c r="I139" s="198"/>
      <c r="J139" s="199"/>
      <c r="K139" s="363">
        <f>E139*D139</f>
        <v>0</v>
      </c>
      <c r="L139" s="117">
        <f>F139*D139</f>
        <v>0</v>
      </c>
      <c r="M139" s="364">
        <f>G139*D139</f>
        <v>0</v>
      </c>
      <c r="N139" s="365">
        <f>H139*D139</f>
        <v>0</v>
      </c>
      <c r="O139" s="366">
        <f>I139*D139</f>
        <v>0</v>
      </c>
      <c r="P139" s="367"/>
      <c r="Q139" s="173">
        <f t="shared" si="35"/>
        <v>0</v>
      </c>
      <c r="R139" s="169"/>
    </row>
    <row r="140" spans="1:18" s="170" customFormat="1" ht="18" hidden="1" customHeight="1" x14ac:dyDescent="0.2">
      <c r="A140" s="202"/>
      <c r="B140" s="184" t="s">
        <v>345</v>
      </c>
      <c r="C140" s="123"/>
      <c r="D140" s="362"/>
      <c r="E140" s="203"/>
      <c r="F140" s="149"/>
      <c r="G140" s="196"/>
      <c r="H140" s="197"/>
      <c r="I140" s="198"/>
      <c r="J140" s="199"/>
      <c r="K140" s="363">
        <f>E140*D140</f>
        <v>0</v>
      </c>
      <c r="L140" s="117">
        <f>F140*D140</f>
        <v>0</v>
      </c>
      <c r="M140" s="364">
        <f>G140*D140</f>
        <v>0</v>
      </c>
      <c r="N140" s="365">
        <f>H140*D140</f>
        <v>0</v>
      </c>
      <c r="O140" s="366">
        <f>I140*D140</f>
        <v>0</v>
      </c>
      <c r="P140" s="367"/>
      <c r="Q140" s="173">
        <f t="shared" si="35"/>
        <v>0</v>
      </c>
      <c r="R140" s="169"/>
    </row>
    <row r="141" spans="1:18" ht="18" customHeight="1" x14ac:dyDescent="0.25">
      <c r="A141" s="214"/>
      <c r="B141" s="139" t="s">
        <v>241</v>
      </c>
      <c r="C141" s="215"/>
      <c r="D141" s="215"/>
      <c r="E141" s="217"/>
      <c r="F141" s="217"/>
      <c r="G141" s="143"/>
      <c r="H141" s="143"/>
      <c r="I141" s="143"/>
      <c r="J141" s="143"/>
      <c r="K141" s="367"/>
      <c r="L141" s="367"/>
      <c r="M141" s="380"/>
      <c r="N141" s="367"/>
      <c r="O141" s="381"/>
      <c r="P141" s="382"/>
      <c r="Q141" s="387"/>
      <c r="R141" s="79"/>
    </row>
    <row r="142" spans="1:18" s="170" customFormat="1" ht="18" hidden="1" customHeight="1" x14ac:dyDescent="0.2">
      <c r="A142" s="202" t="s">
        <v>213</v>
      </c>
      <c r="B142" s="184" t="s">
        <v>214</v>
      </c>
      <c r="C142" s="123"/>
      <c r="D142" s="362"/>
      <c r="E142" s="203"/>
      <c r="F142" s="149"/>
      <c r="G142" s="196"/>
      <c r="H142" s="197"/>
      <c r="I142" s="198"/>
      <c r="J142" s="199"/>
      <c r="K142" s="363">
        <f t="shared" ref="K142:K147" si="41">E142*D142</f>
        <v>0</v>
      </c>
      <c r="L142" s="117">
        <f t="shared" ref="L142:L147" si="42">F142*D142</f>
        <v>0</v>
      </c>
      <c r="M142" s="364">
        <f t="shared" ref="M142:M147" si="43">G142*D142</f>
        <v>0</v>
      </c>
      <c r="N142" s="378">
        <f t="shared" ref="N142:N147" si="44">H142*D142</f>
        <v>0</v>
      </c>
      <c r="O142" s="366">
        <f t="shared" ref="O142:O147" si="45">I142*D142</f>
        <v>0</v>
      </c>
      <c r="P142" s="367"/>
      <c r="Q142" s="173">
        <f t="shared" ref="Q142:Q157" si="46">SUM(K142:M142)</f>
        <v>0</v>
      </c>
      <c r="R142" s="169"/>
    </row>
    <row r="143" spans="1:18" s="170" customFormat="1" ht="18" hidden="1" customHeight="1" x14ac:dyDescent="0.2">
      <c r="A143" s="202" t="s">
        <v>213</v>
      </c>
      <c r="B143" s="184" t="s">
        <v>215</v>
      </c>
      <c r="C143" s="123"/>
      <c r="D143" s="362"/>
      <c r="E143" s="203"/>
      <c r="F143" s="149"/>
      <c r="G143" s="196"/>
      <c r="H143" s="197"/>
      <c r="I143" s="198"/>
      <c r="J143" s="199"/>
      <c r="K143" s="363">
        <f t="shared" si="41"/>
        <v>0</v>
      </c>
      <c r="L143" s="117">
        <f t="shared" si="42"/>
        <v>0</v>
      </c>
      <c r="M143" s="364">
        <f t="shared" si="43"/>
        <v>0</v>
      </c>
      <c r="N143" s="378">
        <f t="shared" si="44"/>
        <v>0</v>
      </c>
      <c r="O143" s="366">
        <f t="shared" si="45"/>
        <v>0</v>
      </c>
      <c r="P143" s="367"/>
      <c r="Q143" s="173">
        <f t="shared" si="46"/>
        <v>0</v>
      </c>
      <c r="R143" s="169"/>
    </row>
    <row r="144" spans="1:18" s="170" customFormat="1" ht="18" hidden="1" customHeight="1" x14ac:dyDescent="0.2">
      <c r="A144" s="202" t="s">
        <v>213</v>
      </c>
      <c r="B144" s="184" t="s">
        <v>216</v>
      </c>
      <c r="C144" s="123"/>
      <c r="D144" s="362"/>
      <c r="E144" s="203"/>
      <c r="F144" s="149"/>
      <c r="G144" s="196"/>
      <c r="H144" s="197"/>
      <c r="I144" s="198"/>
      <c r="J144" s="199"/>
      <c r="K144" s="363">
        <f t="shared" si="41"/>
        <v>0</v>
      </c>
      <c r="L144" s="117">
        <f t="shared" si="42"/>
        <v>0</v>
      </c>
      <c r="M144" s="364">
        <f t="shared" si="43"/>
        <v>0</v>
      </c>
      <c r="N144" s="378">
        <f t="shared" si="44"/>
        <v>0</v>
      </c>
      <c r="O144" s="366">
        <f t="shared" si="45"/>
        <v>0</v>
      </c>
      <c r="P144" s="367"/>
      <c r="Q144" s="173">
        <f t="shared" si="46"/>
        <v>0</v>
      </c>
      <c r="R144" s="169"/>
    </row>
    <row r="145" spans="1:19" s="170" customFormat="1" ht="18" hidden="1" customHeight="1" x14ac:dyDescent="0.2">
      <c r="A145" s="202" t="s">
        <v>213</v>
      </c>
      <c r="B145" s="184" t="s">
        <v>217</v>
      </c>
      <c r="C145" s="123"/>
      <c r="D145" s="362"/>
      <c r="E145" s="203"/>
      <c r="F145" s="149"/>
      <c r="G145" s="196"/>
      <c r="H145" s="197"/>
      <c r="I145" s="198"/>
      <c r="J145" s="199"/>
      <c r="K145" s="363">
        <f t="shared" si="41"/>
        <v>0</v>
      </c>
      <c r="L145" s="117">
        <f t="shared" si="42"/>
        <v>0</v>
      </c>
      <c r="M145" s="364">
        <f t="shared" si="43"/>
        <v>0</v>
      </c>
      <c r="N145" s="378">
        <f t="shared" si="44"/>
        <v>0</v>
      </c>
      <c r="O145" s="366">
        <f t="shared" si="45"/>
        <v>0</v>
      </c>
      <c r="P145" s="367"/>
      <c r="Q145" s="173">
        <f t="shared" si="46"/>
        <v>0</v>
      </c>
      <c r="R145" s="169"/>
    </row>
    <row r="146" spans="1:19" s="170" customFormat="1" ht="18" hidden="1" customHeight="1" x14ac:dyDescent="0.2">
      <c r="A146" s="202" t="s">
        <v>213</v>
      </c>
      <c r="B146" s="184" t="s">
        <v>218</v>
      </c>
      <c r="C146" s="123"/>
      <c r="D146" s="362"/>
      <c r="E146" s="203"/>
      <c r="F146" s="149"/>
      <c r="G146" s="196"/>
      <c r="H146" s="197"/>
      <c r="I146" s="198"/>
      <c r="J146" s="199"/>
      <c r="K146" s="363">
        <f t="shared" si="41"/>
        <v>0</v>
      </c>
      <c r="L146" s="117">
        <f t="shared" si="42"/>
        <v>0</v>
      </c>
      <c r="M146" s="364">
        <f t="shared" si="43"/>
        <v>0</v>
      </c>
      <c r="N146" s="378">
        <f t="shared" si="44"/>
        <v>0</v>
      </c>
      <c r="O146" s="366">
        <f t="shared" si="45"/>
        <v>0</v>
      </c>
      <c r="P146" s="367"/>
      <c r="Q146" s="173">
        <f t="shared" si="46"/>
        <v>0</v>
      </c>
      <c r="R146" s="169"/>
    </row>
    <row r="147" spans="1:19" s="170" customFormat="1" ht="18" hidden="1" customHeight="1" x14ac:dyDescent="0.2">
      <c r="A147" s="202" t="s">
        <v>213</v>
      </c>
      <c r="B147" s="184" t="s">
        <v>219</v>
      </c>
      <c r="C147" s="123"/>
      <c r="D147" s="362"/>
      <c r="E147" s="203"/>
      <c r="F147" s="149"/>
      <c r="G147" s="196"/>
      <c r="H147" s="197"/>
      <c r="I147" s="198"/>
      <c r="J147" s="199"/>
      <c r="K147" s="363">
        <f t="shared" si="41"/>
        <v>0</v>
      </c>
      <c r="L147" s="117">
        <f t="shared" si="42"/>
        <v>0</v>
      </c>
      <c r="M147" s="364">
        <f t="shared" si="43"/>
        <v>0</v>
      </c>
      <c r="N147" s="378">
        <f t="shared" si="44"/>
        <v>0</v>
      </c>
      <c r="O147" s="366">
        <f t="shared" si="45"/>
        <v>0</v>
      </c>
      <c r="P147" s="367"/>
      <c r="Q147" s="173">
        <f t="shared" si="46"/>
        <v>0</v>
      </c>
      <c r="R147" s="169"/>
    </row>
    <row r="148" spans="1:19" s="170" customFormat="1" ht="18" customHeight="1" x14ac:dyDescent="0.2">
      <c r="A148" s="202" t="s">
        <v>52</v>
      </c>
      <c r="B148" s="184" t="s">
        <v>346</v>
      </c>
      <c r="C148" s="123"/>
      <c r="D148" s="362"/>
      <c r="E148" s="148"/>
      <c r="F148" s="149"/>
      <c r="G148" s="116"/>
      <c r="H148" s="116"/>
      <c r="I148" s="116"/>
      <c r="J148" s="116"/>
      <c r="K148" s="176">
        <f t="shared" ref="K148:P148" si="47">SUM(K$17:K$31)*0%</f>
        <v>0</v>
      </c>
      <c r="L148" s="176">
        <f t="shared" si="47"/>
        <v>0</v>
      </c>
      <c r="M148" s="176">
        <f t="shared" si="47"/>
        <v>0</v>
      </c>
      <c r="N148" s="176">
        <f t="shared" si="47"/>
        <v>0</v>
      </c>
      <c r="O148" s="176">
        <f t="shared" si="47"/>
        <v>0</v>
      </c>
      <c r="P148" s="176">
        <f t="shared" si="47"/>
        <v>0</v>
      </c>
      <c r="Q148" s="173">
        <f>SUM(K148:P148)+($Q$171*0%)</f>
        <v>0</v>
      </c>
      <c r="R148" s="169"/>
    </row>
    <row r="149" spans="1:19" s="170" customFormat="1" ht="18" customHeight="1" x14ac:dyDescent="0.2">
      <c r="A149" s="202">
        <v>9945</v>
      </c>
      <c r="B149" s="184" t="s">
        <v>100</v>
      </c>
      <c r="C149" s="123"/>
      <c r="D149" s="362"/>
      <c r="E149" s="148"/>
      <c r="F149" s="149"/>
      <c r="G149" s="116"/>
      <c r="H149" s="116"/>
      <c r="I149" s="116"/>
      <c r="J149" s="116"/>
      <c r="K149" s="117"/>
      <c r="L149" s="117"/>
      <c r="M149" s="164"/>
      <c r="N149" s="117"/>
      <c r="O149" s="117"/>
      <c r="P149" s="117"/>
      <c r="Q149" s="173">
        <f>SUM(K149:P149)</f>
        <v>0</v>
      </c>
      <c r="R149" s="169"/>
    </row>
    <row r="150" spans="1:19" s="170" customFormat="1" ht="18" hidden="1" customHeight="1" x14ac:dyDescent="0.2">
      <c r="A150" s="202" t="s">
        <v>221</v>
      </c>
      <c r="B150" s="184" t="s">
        <v>222</v>
      </c>
      <c r="C150" s="123"/>
      <c r="D150" s="362"/>
      <c r="E150" s="148"/>
      <c r="F150" s="149"/>
      <c r="G150" s="116"/>
      <c r="H150" s="116"/>
      <c r="I150" s="116"/>
      <c r="J150" s="116"/>
      <c r="K150" s="176"/>
      <c r="L150" s="176"/>
      <c r="M150" s="164"/>
      <c r="N150" s="150"/>
      <c r="O150" s="176"/>
      <c r="P150" s="176"/>
      <c r="Q150" s="173">
        <f t="shared" si="46"/>
        <v>0</v>
      </c>
      <c r="R150" s="169"/>
    </row>
    <row r="151" spans="1:19" s="170" customFormat="1" ht="18" hidden="1" customHeight="1" x14ac:dyDescent="0.2">
      <c r="A151" s="202" t="s">
        <v>223</v>
      </c>
      <c r="B151" s="184" t="s">
        <v>224</v>
      </c>
      <c r="C151" s="123"/>
      <c r="D151" s="362"/>
      <c r="E151" s="148"/>
      <c r="F151" s="149"/>
      <c r="G151" s="116"/>
      <c r="H151" s="116"/>
      <c r="I151" s="116"/>
      <c r="J151" s="116"/>
      <c r="K151" s="176"/>
      <c r="L151" s="176"/>
      <c r="M151" s="164"/>
      <c r="N151" s="150"/>
      <c r="O151" s="176"/>
      <c r="P151" s="176"/>
      <c r="Q151" s="173">
        <f t="shared" si="46"/>
        <v>0</v>
      </c>
      <c r="R151" s="169"/>
    </row>
    <row r="152" spans="1:19" s="170" customFormat="1" ht="18" hidden="1" customHeight="1" x14ac:dyDescent="0.2">
      <c r="A152" s="202"/>
      <c r="B152" s="184" t="s">
        <v>225</v>
      </c>
      <c r="C152" s="123"/>
      <c r="D152" s="362"/>
      <c r="E152" s="148"/>
      <c r="F152" s="149"/>
      <c r="G152" s="116"/>
      <c r="H152" s="116"/>
      <c r="I152" s="116"/>
      <c r="J152" s="116"/>
      <c r="K152" s="176"/>
      <c r="L152" s="176"/>
      <c r="M152" s="164"/>
      <c r="N152" s="150"/>
      <c r="O152" s="176"/>
      <c r="P152" s="176"/>
      <c r="Q152" s="173">
        <f t="shared" si="46"/>
        <v>0</v>
      </c>
      <c r="R152" s="169"/>
    </row>
    <row r="153" spans="1:19" ht="18.600000000000001" customHeight="1" x14ac:dyDescent="0.2">
      <c r="A153" s="202">
        <v>8525</v>
      </c>
      <c r="B153" s="184" t="s">
        <v>249</v>
      </c>
      <c r="C153" s="123"/>
      <c r="D153" s="362"/>
      <c r="E153" s="148"/>
      <c r="F153" s="149"/>
      <c r="G153" s="116"/>
      <c r="H153" s="116"/>
      <c r="I153" s="116"/>
      <c r="J153" s="116"/>
      <c r="K153" s="117"/>
      <c r="L153" s="117"/>
      <c r="M153" s="164"/>
      <c r="N153" s="117"/>
      <c r="O153" s="117"/>
      <c r="P153" s="117"/>
      <c r="Q153" s="173">
        <f>SUM(K153:P153)</f>
        <v>0</v>
      </c>
      <c r="R153" s="79"/>
    </row>
    <row r="154" spans="1:19" ht="18.600000000000001" customHeight="1" x14ac:dyDescent="0.2">
      <c r="A154" s="202">
        <v>9580</v>
      </c>
      <c r="B154" s="184" t="s">
        <v>248</v>
      </c>
      <c r="C154" s="225"/>
      <c r="D154" s="388"/>
      <c r="E154" s="389"/>
      <c r="F154" s="390"/>
      <c r="G154" s="116"/>
      <c r="H154" s="116"/>
      <c r="I154" s="116"/>
      <c r="J154" s="116"/>
      <c r="K154" s="176">
        <f t="shared" ref="K154:P154" si="48">SUM(K$17:K$31)*15%</f>
        <v>104.39999999999999</v>
      </c>
      <c r="L154" s="176">
        <f t="shared" si="48"/>
        <v>0</v>
      </c>
      <c r="M154" s="176">
        <f t="shared" si="48"/>
        <v>0</v>
      </c>
      <c r="N154" s="176">
        <f t="shared" si="48"/>
        <v>0</v>
      </c>
      <c r="O154" s="176">
        <f t="shared" si="48"/>
        <v>0</v>
      </c>
      <c r="P154" s="176">
        <f t="shared" si="48"/>
        <v>0</v>
      </c>
      <c r="Q154" s="173">
        <f>SUM(K154:P154)+($Q$171*15%)</f>
        <v>104.39999999999999</v>
      </c>
      <c r="R154" s="79"/>
    </row>
    <row r="155" spans="1:19" ht="18.600000000000001" customHeight="1" x14ac:dyDescent="0.2">
      <c r="A155" s="189">
        <v>9970</v>
      </c>
      <c r="B155" s="184" t="s">
        <v>331</v>
      </c>
      <c r="C155" s="226"/>
      <c r="D155" s="391"/>
      <c r="E155" s="228"/>
      <c r="F155" s="229"/>
      <c r="G155" s="116"/>
      <c r="H155" s="116"/>
      <c r="I155" s="116"/>
      <c r="J155" s="116"/>
      <c r="K155" s="117"/>
      <c r="L155" s="117"/>
      <c r="M155" s="164"/>
      <c r="N155" s="117"/>
      <c r="O155" s="117"/>
      <c r="P155" s="117"/>
      <c r="Q155" s="173">
        <f>SUM(K155:P155)</f>
        <v>0</v>
      </c>
      <c r="R155" s="79"/>
    </row>
    <row r="156" spans="1:19" s="230" customFormat="1" ht="18" customHeight="1" x14ac:dyDescent="0.2">
      <c r="A156" s="189">
        <v>9970</v>
      </c>
      <c r="B156" s="184" t="s">
        <v>332</v>
      </c>
      <c r="C156" s="226"/>
      <c r="D156" s="391"/>
      <c r="E156" s="228"/>
      <c r="F156" s="229"/>
      <c r="G156" s="116"/>
      <c r="H156" s="116"/>
      <c r="I156" s="116"/>
      <c r="J156" s="116"/>
      <c r="K156" s="117"/>
      <c r="L156" s="117"/>
      <c r="M156" s="164"/>
      <c r="N156" s="117"/>
      <c r="O156" s="117"/>
      <c r="P156" s="117"/>
      <c r="Q156" s="173">
        <f>SUM(K156:P156)</f>
        <v>0</v>
      </c>
    </row>
    <row r="157" spans="1:19" s="230" customFormat="1" ht="18" hidden="1" customHeight="1" x14ac:dyDescent="0.2">
      <c r="A157" s="189">
        <v>9970</v>
      </c>
      <c r="B157" s="184" t="s">
        <v>333</v>
      </c>
      <c r="C157" s="226"/>
      <c r="D157" s="391"/>
      <c r="E157" s="228"/>
      <c r="F157" s="229"/>
      <c r="G157" s="116"/>
      <c r="H157" s="116"/>
      <c r="I157" s="116"/>
      <c r="J157" s="116"/>
      <c r="K157" s="117"/>
      <c r="L157" s="117"/>
      <c r="M157" s="164"/>
      <c r="N157" s="117"/>
      <c r="O157" s="117"/>
      <c r="P157" s="117"/>
      <c r="Q157" s="173">
        <f t="shared" si="46"/>
        <v>0</v>
      </c>
    </row>
    <row r="158" spans="1:19" s="230" customFormat="1" ht="18" customHeight="1" x14ac:dyDescent="0.2">
      <c r="A158" s="189">
        <v>9970</v>
      </c>
      <c r="B158" s="184" t="s">
        <v>334</v>
      </c>
      <c r="C158" s="231"/>
      <c r="D158" s="392"/>
      <c r="E158" s="233"/>
      <c r="F158" s="229"/>
      <c r="G158" s="116"/>
      <c r="H158" s="116"/>
      <c r="I158" s="116"/>
      <c r="J158" s="116"/>
      <c r="K158" s="117"/>
      <c r="L158" s="117"/>
      <c r="M158" s="164"/>
      <c r="N158" s="117"/>
      <c r="O158" s="117"/>
      <c r="P158" s="117"/>
      <c r="Q158" s="173">
        <f>SUM(K158:P158)</f>
        <v>0</v>
      </c>
      <c r="S158" s="393" t="s">
        <v>75</v>
      </c>
    </row>
    <row r="159" spans="1:19" s="230" customFormat="1" ht="18" customHeight="1" x14ac:dyDescent="0.2">
      <c r="A159" s="189">
        <v>9970</v>
      </c>
      <c r="B159" s="184" t="s">
        <v>335</v>
      </c>
      <c r="C159" s="231"/>
      <c r="D159" s="392"/>
      <c r="E159" s="233"/>
      <c r="F159" s="229"/>
      <c r="G159" s="116"/>
      <c r="H159" s="116"/>
      <c r="I159" s="116"/>
      <c r="J159" s="116"/>
      <c r="K159" s="117"/>
      <c r="L159" s="117"/>
      <c r="M159" s="164"/>
      <c r="N159" s="117"/>
      <c r="O159" s="117"/>
      <c r="P159" s="117"/>
      <c r="Q159" s="173">
        <f>SUM(K159:P159)</f>
        <v>0</v>
      </c>
      <c r="S159" s="394">
        <f>SUM(M155:M159)</f>
        <v>0</v>
      </c>
    </row>
    <row r="160" spans="1:19" s="230" customFormat="1" ht="18" customHeight="1" x14ac:dyDescent="0.2">
      <c r="A160" s="189">
        <v>9930</v>
      </c>
      <c r="B160" s="184" t="s">
        <v>40</v>
      </c>
      <c r="C160" s="231"/>
      <c r="D160" s="395"/>
      <c r="E160" s="236"/>
      <c r="F160" s="237"/>
      <c r="G160" s="238"/>
      <c r="H160" s="238"/>
      <c r="I160" s="238"/>
      <c r="J160" s="238"/>
      <c r="K160" s="117"/>
      <c r="L160" s="117"/>
      <c r="M160" s="117"/>
      <c r="N160" s="117"/>
      <c r="O160" s="117"/>
      <c r="P160" s="117"/>
      <c r="Q160" s="173">
        <f>SUM(K160:P160)</f>
        <v>0</v>
      </c>
    </row>
    <row r="161" spans="1:104" ht="18" customHeight="1" x14ac:dyDescent="0.2">
      <c r="A161" s="185"/>
      <c r="B161" s="240" t="s">
        <v>87</v>
      </c>
      <c r="C161" s="241"/>
      <c r="D161" s="215"/>
      <c r="E161" s="217"/>
      <c r="F161" s="217"/>
      <c r="G161" s="143"/>
      <c r="H161" s="143"/>
      <c r="I161" s="143"/>
      <c r="J161" s="143"/>
      <c r="K161" s="368"/>
      <c r="L161" s="368"/>
      <c r="M161" s="369"/>
      <c r="N161" s="368"/>
      <c r="O161" s="385"/>
      <c r="P161" s="386"/>
      <c r="Q161" s="387"/>
      <c r="R161" s="79"/>
    </row>
    <row r="162" spans="1:104" ht="18" customHeight="1" x14ac:dyDescent="0.2">
      <c r="A162" s="156"/>
      <c r="B162" s="157" t="s">
        <v>84</v>
      </c>
      <c r="C162" s="152"/>
      <c r="D162" s="362">
        <v>5</v>
      </c>
      <c r="E162" s="149"/>
      <c r="F162" s="149"/>
      <c r="G162" s="116"/>
      <c r="H162" s="116">
        <v>0</v>
      </c>
      <c r="I162" s="116">
        <v>0</v>
      </c>
      <c r="J162" s="116">
        <v>0</v>
      </c>
      <c r="K162" s="117">
        <f>SUM(E162*5)</f>
        <v>0</v>
      </c>
      <c r="L162" s="117">
        <f>SUM(F162*4)</f>
        <v>0</v>
      </c>
      <c r="M162" s="117">
        <f>SUM(G162*5)</f>
        <v>0</v>
      </c>
      <c r="N162" s="117">
        <f>SUM(H162*4)</f>
        <v>0</v>
      </c>
      <c r="O162" s="117">
        <f>SUM(I162*4)</f>
        <v>0</v>
      </c>
      <c r="P162" s="117">
        <f>SUM(J162*4)</f>
        <v>0</v>
      </c>
      <c r="Q162" s="173">
        <f>SUM(K162:P162)</f>
        <v>0</v>
      </c>
      <c r="R162" s="79"/>
    </row>
    <row r="163" spans="1:104" ht="18" customHeight="1" x14ac:dyDescent="0.2">
      <c r="A163" s="242"/>
      <c r="B163" s="242" t="s">
        <v>84</v>
      </c>
      <c r="C163" s="244"/>
      <c r="D163" s="1018">
        <v>4</v>
      </c>
      <c r="E163" s="149"/>
      <c r="F163" s="149"/>
      <c r="G163" s="116"/>
      <c r="H163" s="116">
        <v>0</v>
      </c>
      <c r="I163" s="116">
        <v>0</v>
      </c>
      <c r="J163" s="116">
        <v>0</v>
      </c>
      <c r="K163" s="117">
        <f>SUM(E163*4)</f>
        <v>0</v>
      </c>
      <c r="L163" s="117">
        <f>SUM(F163*3)</f>
        <v>0</v>
      </c>
      <c r="M163" s="117">
        <f>SUM(G163*4)</f>
        <v>0</v>
      </c>
      <c r="N163" s="117">
        <f>SUM(H163*3)</f>
        <v>0</v>
      </c>
      <c r="O163" s="117">
        <f>SUM(I163*3)</f>
        <v>0</v>
      </c>
      <c r="P163" s="117">
        <f>SUM(J163*3)</f>
        <v>0</v>
      </c>
      <c r="Q163" s="173">
        <f>SUM(K163:P163)</f>
        <v>0</v>
      </c>
      <c r="R163" s="79"/>
    </row>
    <row r="164" spans="1:104" ht="18" customHeight="1" thickBot="1" x14ac:dyDescent="0.25">
      <c r="A164" s="242"/>
      <c r="B164" s="243" t="s">
        <v>265</v>
      </c>
      <c r="C164" s="244"/>
      <c r="D164" s="266"/>
      <c r="E164" s="246"/>
      <c r="F164" s="247"/>
      <c r="G164" s="248"/>
      <c r="H164" s="249"/>
      <c r="I164" s="249"/>
      <c r="J164" s="250"/>
      <c r="K164" s="251">
        <f>SUM(K6:K163)-K148-K154</f>
        <v>696</v>
      </c>
      <c r="L164" s="251">
        <f>SUM(L6:L162)-L148-L154</f>
        <v>0</v>
      </c>
      <c r="M164" s="251">
        <f>SUM(M6:M163)-M148-M154</f>
        <v>75</v>
      </c>
      <c r="N164" s="253">
        <f>SUM(N7:N160)</f>
        <v>0</v>
      </c>
      <c r="O164" s="252">
        <f>SUM(O7:O160)</f>
        <v>0</v>
      </c>
      <c r="P164" s="252">
        <f>SUM(P7:P160)</f>
        <v>0</v>
      </c>
      <c r="Q164" s="254">
        <f>SUM(Q6:Q160)-G183</f>
        <v>770.99999999999989</v>
      </c>
      <c r="R164" s="255">
        <f>SUM(K164:P164)</f>
        <v>771</v>
      </c>
    </row>
    <row r="165" spans="1:104" ht="18" customHeight="1" thickBot="1" x14ac:dyDescent="0.25">
      <c r="A165" s="256"/>
      <c r="B165" s="257" t="s">
        <v>266</v>
      </c>
      <c r="C165" s="396"/>
      <c r="D165" s="258"/>
      <c r="E165" s="259"/>
      <c r="F165" s="260"/>
      <c r="G165" s="261"/>
      <c r="H165" s="262"/>
      <c r="I165" s="262"/>
      <c r="J165" s="262"/>
      <c r="K165" s="263" t="str">
        <f t="shared" ref="K165:P165" si="49">IF(K175+K174-K168&gt;0,K175+K174-K168, "")</f>
        <v/>
      </c>
      <c r="L165" s="263" t="str">
        <f t="shared" si="49"/>
        <v/>
      </c>
      <c r="M165" s="263" t="str">
        <f t="shared" si="49"/>
        <v/>
      </c>
      <c r="N165" s="263" t="str">
        <f t="shared" si="49"/>
        <v/>
      </c>
      <c r="O165" s="263" t="str">
        <f t="shared" si="49"/>
        <v/>
      </c>
      <c r="P165" s="263" t="str">
        <f t="shared" si="49"/>
        <v/>
      </c>
      <c r="Q165" s="264">
        <f>SUM(K165:P165)</f>
        <v>0</v>
      </c>
      <c r="R165" s="255"/>
    </row>
    <row r="166" spans="1:104" ht="18" customHeight="1" x14ac:dyDescent="0.2">
      <c r="A166" s="265"/>
      <c r="B166" s="266"/>
      <c r="C166" s="266"/>
      <c r="D166" s="266"/>
      <c r="E166" s="397"/>
      <c r="F166" s="268"/>
      <c r="G166" s="269"/>
      <c r="H166" s="270"/>
      <c r="I166" s="270"/>
      <c r="J166" s="270"/>
      <c r="K166" s="398"/>
      <c r="L166" s="399"/>
      <c r="M166" s="399"/>
      <c r="N166" s="400"/>
      <c r="O166" s="399"/>
      <c r="P166" s="399"/>
      <c r="Q166" s="401"/>
      <c r="R166" s="255"/>
    </row>
    <row r="167" spans="1:104" ht="18" customHeight="1" thickBot="1" x14ac:dyDescent="0.25">
      <c r="A167" s="265"/>
      <c r="B167" s="266"/>
      <c r="C167" s="266"/>
      <c r="D167" s="275"/>
      <c r="E167" s="402"/>
      <c r="F167" s="268"/>
      <c r="G167" s="269"/>
      <c r="H167" s="270"/>
      <c r="I167" s="270"/>
      <c r="J167" s="270"/>
      <c r="K167" s="398" t="s">
        <v>257</v>
      </c>
      <c r="L167" s="399" t="s">
        <v>262</v>
      </c>
      <c r="M167" s="399" t="s">
        <v>258</v>
      </c>
      <c r="N167" s="400" t="s">
        <v>259</v>
      </c>
      <c r="O167" s="399" t="s">
        <v>260</v>
      </c>
      <c r="P167" s="399" t="s">
        <v>261</v>
      </c>
      <c r="Q167" s="401" t="s">
        <v>264</v>
      </c>
      <c r="R167" s="255"/>
    </row>
    <row r="168" spans="1:104" ht="16.5" thickBot="1" x14ac:dyDescent="0.3">
      <c r="A168" s="276" t="s">
        <v>41</v>
      </c>
      <c r="B168" s="403"/>
      <c r="C168" s="403"/>
      <c r="D168" s="278"/>
      <c r="E168" s="404"/>
      <c r="F168" s="280" t="s">
        <v>93</v>
      </c>
      <c r="G168" s="281"/>
      <c r="H168" s="282" t="s">
        <v>64</v>
      </c>
      <c r="I168" s="283"/>
      <c r="J168" s="283"/>
      <c r="K168" s="405">
        <f t="shared" ref="K168:P168" si="50">K164</f>
        <v>696</v>
      </c>
      <c r="L168" s="405">
        <f t="shared" si="50"/>
        <v>0</v>
      </c>
      <c r="M168" s="405">
        <f t="shared" si="50"/>
        <v>75</v>
      </c>
      <c r="N168" s="405">
        <f t="shared" si="50"/>
        <v>0</v>
      </c>
      <c r="O168" s="405">
        <f t="shared" si="50"/>
        <v>0</v>
      </c>
      <c r="P168" s="405">
        <f t="shared" si="50"/>
        <v>0</v>
      </c>
      <c r="Q168" s="406">
        <f>Q164+Q165+Q171</f>
        <v>770.99999999999989</v>
      </c>
      <c r="T168" s="79"/>
    </row>
    <row r="169" spans="1:104" ht="15.75" x14ac:dyDescent="0.25">
      <c r="A169" s="155" t="s">
        <v>42</v>
      </c>
      <c r="B169" s="407"/>
      <c r="C169" s="408"/>
      <c r="D169" s="304"/>
      <c r="E169" s="289"/>
      <c r="F169" s="265"/>
      <c r="G169" s="290"/>
      <c r="H169" s="291" t="s">
        <v>271</v>
      </c>
      <c r="I169" s="292"/>
      <c r="J169" s="292"/>
      <c r="K169" s="409"/>
      <c r="L169" s="409"/>
      <c r="M169" s="409"/>
      <c r="N169" s="410"/>
      <c r="O169" s="410"/>
      <c r="P169" s="410"/>
      <c r="Q169" s="411">
        <f>SUM(K169:P169)</f>
        <v>0</v>
      </c>
      <c r="R169" s="296" t="str">
        <f>IF(Q169+Q173=(G180+G181),"","NOT BALANCED")</f>
        <v/>
      </c>
      <c r="T169" s="79"/>
    </row>
    <row r="170" spans="1:104" ht="15.75" x14ac:dyDescent="0.25">
      <c r="A170" s="297" t="s">
        <v>43</v>
      </c>
      <c r="B170" s="287"/>
      <c r="C170" s="287"/>
      <c r="D170" s="288"/>
      <c r="E170" s="289"/>
      <c r="F170" s="280"/>
      <c r="G170" s="281"/>
      <c r="H170" s="291" t="s">
        <v>270</v>
      </c>
      <c r="I170" s="292"/>
      <c r="J170" s="292"/>
      <c r="K170" s="409"/>
      <c r="L170" s="409"/>
      <c r="M170" s="409"/>
      <c r="N170" s="410"/>
      <c r="O170" s="410"/>
      <c r="P170" s="410"/>
      <c r="Q170" s="411">
        <f>SUM(K170:P170)</f>
        <v>0</v>
      </c>
      <c r="R170" s="296" t="str">
        <f>IF(Q170=G182,"","NOT BALANCED")</f>
        <v/>
      </c>
      <c r="T170" s="79"/>
    </row>
    <row r="171" spans="1:104" ht="15.75" x14ac:dyDescent="0.25">
      <c r="A171" s="297" t="s">
        <v>44</v>
      </c>
      <c r="B171" s="298"/>
      <c r="C171" s="298"/>
      <c r="D171" s="304"/>
      <c r="E171" s="289"/>
      <c r="F171" s="280"/>
      <c r="G171" s="281"/>
      <c r="H171" s="291" t="s">
        <v>86</v>
      </c>
      <c r="I171" s="292"/>
      <c r="J171" s="292"/>
      <c r="K171" s="412"/>
      <c r="L171" s="412"/>
      <c r="M171" s="412"/>
      <c r="N171" s="413"/>
      <c r="O171" s="413"/>
      <c r="P171" s="413"/>
      <c r="Q171" s="1006">
        <f>G183</f>
        <v>0</v>
      </c>
      <c r="R171" s="296" t="str">
        <f>IF(Q171=G183,"","NOT BALANCED")</f>
        <v/>
      </c>
      <c r="T171" s="301"/>
      <c r="U171" s="302"/>
      <c r="V171" s="302"/>
      <c r="W171" s="302"/>
      <c r="X171" s="302"/>
      <c r="Y171" s="302"/>
      <c r="Z171" s="302"/>
      <c r="AA171" s="302"/>
      <c r="AB171" s="302"/>
      <c r="AC171" s="302"/>
      <c r="AD171" s="302"/>
      <c r="AE171" s="302"/>
      <c r="AF171" s="302"/>
      <c r="AG171" s="302"/>
      <c r="AH171" s="302"/>
      <c r="AI171" s="302"/>
      <c r="AJ171" s="302"/>
      <c r="AK171" s="302"/>
      <c r="AL171" s="302"/>
      <c r="AM171" s="302"/>
      <c r="AN171" s="302"/>
      <c r="AO171" s="302"/>
      <c r="AP171" s="302"/>
      <c r="AQ171" s="302"/>
      <c r="AR171" s="302"/>
      <c r="AS171" s="302"/>
      <c r="AT171" s="302"/>
      <c r="AU171" s="302"/>
      <c r="AV171" s="302"/>
      <c r="AW171" s="302"/>
      <c r="AX171" s="302"/>
      <c r="AY171" s="302"/>
      <c r="AZ171" s="302"/>
      <c r="BA171" s="302"/>
      <c r="BB171" s="302"/>
      <c r="BC171" s="302"/>
      <c r="BD171" s="302"/>
      <c r="BE171" s="302"/>
      <c r="BF171" s="302"/>
      <c r="BG171" s="302"/>
      <c r="BH171" s="302"/>
      <c r="BI171" s="302"/>
      <c r="BJ171" s="302"/>
      <c r="BK171" s="302"/>
      <c r="BL171" s="302"/>
      <c r="BM171" s="302"/>
      <c r="BN171" s="302"/>
      <c r="BO171" s="302"/>
      <c r="BP171" s="302"/>
      <c r="BQ171" s="302"/>
      <c r="BR171" s="302"/>
      <c r="BS171" s="302"/>
      <c r="BT171" s="302"/>
      <c r="BU171" s="302"/>
      <c r="BV171" s="302"/>
      <c r="BW171" s="302"/>
      <c r="BX171" s="302"/>
      <c r="BY171" s="302"/>
      <c r="BZ171" s="302"/>
      <c r="CA171" s="302"/>
      <c r="CB171" s="302"/>
      <c r="CC171" s="302"/>
      <c r="CD171" s="302"/>
      <c r="CE171" s="302"/>
      <c r="CF171" s="302"/>
      <c r="CG171" s="302"/>
      <c r="CH171" s="302"/>
      <c r="CI171" s="302"/>
      <c r="CJ171" s="302"/>
      <c r="CK171" s="302"/>
      <c r="CL171" s="302"/>
      <c r="CM171" s="302"/>
      <c r="CN171" s="302"/>
      <c r="CO171" s="302"/>
      <c r="CP171" s="302"/>
      <c r="CQ171" s="302"/>
      <c r="CR171" s="302"/>
      <c r="CS171" s="302"/>
      <c r="CT171" s="302"/>
      <c r="CU171" s="302"/>
      <c r="CV171" s="302"/>
      <c r="CW171" s="302"/>
      <c r="CX171" s="302"/>
      <c r="CY171" s="302"/>
      <c r="CZ171" s="302"/>
    </row>
    <row r="172" spans="1:104" ht="15.75" x14ac:dyDescent="0.25">
      <c r="A172" s="297" t="s">
        <v>37</v>
      </c>
      <c r="B172" s="303"/>
      <c r="C172" s="298"/>
      <c r="D172" s="304"/>
      <c r="E172" s="289"/>
      <c r="F172" s="280"/>
      <c r="G172" s="281"/>
      <c r="H172" s="282" t="s">
        <v>269</v>
      </c>
      <c r="I172" s="283"/>
      <c r="J172" s="283"/>
      <c r="K172" s="414">
        <v>696</v>
      </c>
      <c r="L172" s="414"/>
      <c r="M172" s="414">
        <v>75</v>
      </c>
      <c r="N172" s="410"/>
      <c r="O172" s="410"/>
      <c r="P172" s="410"/>
      <c r="Q172" s="411">
        <f>SUM(K172:P172)</f>
        <v>771</v>
      </c>
      <c r="R172" s="296" t="str">
        <f>IF(Q172=(P180+P181),"","NOT BALANCED")</f>
        <v/>
      </c>
      <c r="T172" s="301"/>
      <c r="U172" s="302"/>
      <c r="V172" s="302"/>
      <c r="W172" s="302"/>
      <c r="X172" s="302"/>
      <c r="Y172" s="302"/>
      <c r="Z172" s="302"/>
      <c r="AA172" s="302"/>
      <c r="AB172" s="302"/>
      <c r="AC172" s="302"/>
      <c r="AD172" s="302"/>
      <c r="AE172" s="302"/>
      <c r="AF172" s="302"/>
      <c r="AG172" s="302"/>
      <c r="AH172" s="302"/>
      <c r="AI172" s="302"/>
      <c r="AJ172" s="302"/>
      <c r="AK172" s="302"/>
      <c r="AL172" s="302"/>
      <c r="AM172" s="302"/>
      <c r="AN172" s="302"/>
      <c r="AO172" s="302"/>
      <c r="AP172" s="302"/>
      <c r="AQ172" s="302"/>
      <c r="AR172" s="302"/>
      <c r="AS172" s="302"/>
      <c r="AT172" s="302"/>
      <c r="AU172" s="302"/>
      <c r="AV172" s="302"/>
      <c r="AW172" s="302"/>
      <c r="AX172" s="302"/>
      <c r="AY172" s="302"/>
      <c r="AZ172" s="302"/>
      <c r="BA172" s="302"/>
      <c r="BB172" s="302"/>
      <c r="BC172" s="302"/>
      <c r="BD172" s="302"/>
      <c r="BE172" s="302"/>
      <c r="BF172" s="302"/>
      <c r="BG172" s="302"/>
      <c r="BH172" s="302"/>
      <c r="BI172" s="302"/>
      <c r="BJ172" s="302"/>
      <c r="BK172" s="302"/>
      <c r="BL172" s="302"/>
      <c r="BM172" s="302"/>
      <c r="BN172" s="302"/>
      <c r="BO172" s="302"/>
      <c r="BP172" s="302"/>
      <c r="BQ172" s="302"/>
      <c r="BR172" s="302"/>
      <c r="BS172" s="302"/>
      <c r="BT172" s="302"/>
      <c r="BU172" s="302"/>
      <c r="BV172" s="302"/>
      <c r="BW172" s="302"/>
      <c r="BX172" s="302"/>
      <c r="BY172" s="302"/>
      <c r="BZ172" s="302"/>
      <c r="CA172" s="302"/>
      <c r="CB172" s="302"/>
      <c r="CC172" s="302"/>
      <c r="CD172" s="302"/>
      <c r="CE172" s="302"/>
      <c r="CF172" s="302"/>
      <c r="CG172" s="302"/>
      <c r="CH172" s="302"/>
      <c r="CI172" s="302"/>
      <c r="CJ172" s="302"/>
      <c r="CK172" s="302"/>
      <c r="CL172" s="302"/>
      <c r="CM172" s="302"/>
      <c r="CN172" s="302"/>
      <c r="CO172" s="302"/>
      <c r="CP172" s="302"/>
      <c r="CQ172" s="302"/>
      <c r="CR172" s="302"/>
      <c r="CS172" s="302"/>
      <c r="CT172" s="302"/>
      <c r="CU172" s="302"/>
      <c r="CV172" s="302"/>
      <c r="CW172" s="302"/>
      <c r="CX172" s="302"/>
      <c r="CY172" s="302"/>
      <c r="CZ172" s="302"/>
    </row>
    <row r="173" spans="1:104" ht="15.75" x14ac:dyDescent="0.25">
      <c r="A173" s="297" t="s">
        <v>45</v>
      </c>
      <c r="B173" s="415"/>
      <c r="C173" s="303"/>
      <c r="D173" s="304"/>
      <c r="E173" s="289"/>
      <c r="F173" s="280"/>
      <c r="G173" s="281"/>
      <c r="H173" s="282" t="s">
        <v>268</v>
      </c>
      <c r="I173" s="283"/>
      <c r="J173" s="283"/>
      <c r="K173" s="416"/>
      <c r="L173" s="416"/>
      <c r="M173" s="416"/>
      <c r="N173" s="417"/>
      <c r="O173" s="417"/>
      <c r="P173" s="417"/>
      <c r="Q173" s="411">
        <f>SUM(K173:P173)</f>
        <v>0</v>
      </c>
      <c r="R173" s="296"/>
      <c r="T173" s="301"/>
      <c r="U173" s="302"/>
      <c r="V173" s="302"/>
      <c r="W173" s="302"/>
      <c r="X173" s="302"/>
      <c r="Y173" s="302"/>
      <c r="Z173" s="302"/>
      <c r="AA173" s="302"/>
      <c r="AB173" s="302"/>
      <c r="AC173" s="302"/>
      <c r="AD173" s="302"/>
      <c r="AE173" s="302"/>
      <c r="AF173" s="302"/>
      <c r="AG173" s="302"/>
      <c r="AH173" s="302"/>
      <c r="AI173" s="302"/>
      <c r="AJ173" s="302"/>
      <c r="AK173" s="302"/>
      <c r="AL173" s="302"/>
      <c r="AM173" s="302"/>
      <c r="AN173" s="302"/>
      <c r="AO173" s="302"/>
      <c r="AP173" s="302"/>
      <c r="AQ173" s="302"/>
      <c r="AR173" s="302"/>
      <c r="AS173" s="302"/>
      <c r="AT173" s="302"/>
      <c r="AU173" s="302"/>
      <c r="AV173" s="302"/>
      <c r="AW173" s="302"/>
      <c r="AX173" s="302"/>
      <c r="AY173" s="302"/>
      <c r="AZ173" s="302"/>
      <c r="BA173" s="302"/>
      <c r="BB173" s="302"/>
      <c r="BC173" s="302"/>
      <c r="BD173" s="302"/>
      <c r="BE173" s="302"/>
      <c r="BF173" s="302"/>
      <c r="BG173" s="302"/>
      <c r="BH173" s="302"/>
      <c r="BI173" s="302"/>
      <c r="BJ173" s="302"/>
      <c r="BK173" s="302"/>
      <c r="BL173" s="302"/>
      <c r="BM173" s="302"/>
      <c r="BN173" s="302"/>
      <c r="BO173" s="302"/>
      <c r="BP173" s="302"/>
      <c r="BQ173" s="302"/>
      <c r="BR173" s="302"/>
      <c r="BS173" s="302"/>
      <c r="BT173" s="302"/>
      <c r="BU173" s="302"/>
      <c r="BV173" s="302"/>
      <c r="BW173" s="302"/>
      <c r="BX173" s="302"/>
      <c r="BY173" s="302"/>
      <c r="BZ173" s="302"/>
      <c r="CA173" s="302"/>
      <c r="CB173" s="302"/>
      <c r="CC173" s="302"/>
      <c r="CD173" s="302"/>
      <c r="CE173" s="302"/>
      <c r="CF173" s="302"/>
      <c r="CG173" s="302"/>
      <c r="CH173" s="302"/>
      <c r="CI173" s="302"/>
      <c r="CJ173" s="302"/>
      <c r="CK173" s="302"/>
      <c r="CL173" s="302"/>
      <c r="CM173" s="302"/>
      <c r="CN173" s="302"/>
      <c r="CO173" s="302"/>
      <c r="CP173" s="302"/>
      <c r="CQ173" s="302"/>
      <c r="CR173" s="302"/>
      <c r="CS173" s="302"/>
      <c r="CT173" s="302"/>
      <c r="CU173" s="302"/>
      <c r="CV173" s="302"/>
      <c r="CW173" s="302"/>
      <c r="CX173" s="302"/>
      <c r="CY173" s="302"/>
      <c r="CZ173" s="302"/>
    </row>
    <row r="174" spans="1:104" ht="15.75" x14ac:dyDescent="0.25">
      <c r="A174" s="297"/>
      <c r="C174" s="287"/>
      <c r="D174" s="418"/>
      <c r="E174" s="289"/>
      <c r="F174" s="280"/>
      <c r="G174" s="281"/>
      <c r="H174" s="281" t="s">
        <v>267</v>
      </c>
      <c r="I174" s="283"/>
      <c r="J174" s="283"/>
      <c r="K174" s="419">
        <f t="shared" ref="K174:P174" si="51">SUM(K169:K173)</f>
        <v>696</v>
      </c>
      <c r="L174" s="419">
        <f t="shared" si="51"/>
        <v>0</v>
      </c>
      <c r="M174" s="419">
        <f t="shared" si="51"/>
        <v>75</v>
      </c>
      <c r="N174" s="419">
        <f t="shared" si="51"/>
        <v>0</v>
      </c>
      <c r="O174" s="419">
        <f t="shared" si="51"/>
        <v>0</v>
      </c>
      <c r="P174" s="419">
        <f t="shared" si="51"/>
        <v>0</v>
      </c>
      <c r="Q174" s="420">
        <f>SUM(K174:P174)+Q171</f>
        <v>771</v>
      </c>
      <c r="R174" s="296"/>
      <c r="T174" s="301"/>
      <c r="U174" s="302"/>
      <c r="V174" s="302"/>
      <c r="W174" s="302"/>
      <c r="X174" s="302"/>
      <c r="Y174" s="302"/>
      <c r="Z174" s="302"/>
      <c r="AA174" s="302"/>
      <c r="AB174" s="302"/>
      <c r="AC174" s="302"/>
      <c r="AD174" s="302"/>
      <c r="AE174" s="302"/>
      <c r="AF174" s="302"/>
      <c r="AG174" s="302"/>
      <c r="AH174" s="302"/>
      <c r="AI174" s="302"/>
      <c r="AJ174" s="302"/>
      <c r="AK174" s="302"/>
      <c r="AL174" s="302"/>
      <c r="AM174" s="302"/>
      <c r="AN174" s="302"/>
      <c r="AO174" s="302"/>
      <c r="AP174" s="302"/>
      <c r="AQ174" s="302"/>
      <c r="AR174" s="302"/>
      <c r="AS174" s="302"/>
      <c r="AT174" s="302"/>
      <c r="AU174" s="302"/>
      <c r="AV174" s="302"/>
      <c r="AW174" s="302"/>
      <c r="AX174" s="302"/>
      <c r="AY174" s="302"/>
      <c r="AZ174" s="302"/>
      <c r="BA174" s="302"/>
      <c r="BB174" s="302"/>
      <c r="BC174" s="302"/>
      <c r="BD174" s="302"/>
      <c r="BE174" s="302"/>
      <c r="BF174" s="302"/>
      <c r="BG174" s="302"/>
      <c r="BH174" s="302"/>
      <c r="BI174" s="302"/>
      <c r="BJ174" s="302"/>
      <c r="BK174" s="302"/>
      <c r="BL174" s="302"/>
      <c r="BM174" s="302"/>
      <c r="BN174" s="302"/>
      <c r="BO174" s="302"/>
      <c r="BP174" s="302"/>
      <c r="BQ174" s="302"/>
      <c r="BR174" s="302"/>
      <c r="BS174" s="302"/>
      <c r="BT174" s="302"/>
      <c r="BU174" s="302"/>
      <c r="BV174" s="302"/>
      <c r="BW174" s="302"/>
      <c r="BX174" s="302"/>
      <c r="BY174" s="302"/>
      <c r="BZ174" s="302"/>
      <c r="CA174" s="302"/>
      <c r="CB174" s="302"/>
      <c r="CC174" s="302"/>
      <c r="CD174" s="302"/>
      <c r="CE174" s="302"/>
      <c r="CF174" s="302"/>
      <c r="CG174" s="302"/>
      <c r="CH174" s="302"/>
      <c r="CI174" s="302"/>
      <c r="CJ174" s="302"/>
      <c r="CK174" s="302"/>
      <c r="CL174" s="302"/>
      <c r="CM174" s="302"/>
      <c r="CN174" s="302"/>
      <c r="CO174" s="302"/>
      <c r="CP174" s="302"/>
      <c r="CQ174" s="302"/>
      <c r="CR174" s="302"/>
      <c r="CS174" s="302"/>
      <c r="CT174" s="302"/>
      <c r="CU174" s="302"/>
      <c r="CV174" s="302"/>
      <c r="CW174" s="302"/>
      <c r="CX174" s="302"/>
      <c r="CY174" s="302"/>
      <c r="CZ174" s="302"/>
    </row>
    <row r="175" spans="1:104" ht="15.75" x14ac:dyDescent="0.25">
      <c r="A175" s="297" t="s">
        <v>46</v>
      </c>
      <c r="B175" s="298"/>
      <c r="C175" s="298"/>
      <c r="D175" s="304"/>
      <c r="E175" s="289"/>
      <c r="F175" s="280"/>
      <c r="G175" s="290"/>
      <c r="H175" s="309" t="s">
        <v>88</v>
      </c>
      <c r="I175" s="310"/>
      <c r="J175" s="310"/>
      <c r="K175" s="421">
        <f t="shared" ref="K175:P175" si="52">(K162+K163)</f>
        <v>0</v>
      </c>
      <c r="L175" s="421">
        <f t="shared" si="52"/>
        <v>0</v>
      </c>
      <c r="M175" s="421">
        <f t="shared" si="52"/>
        <v>0</v>
      </c>
      <c r="N175" s="421">
        <f t="shared" si="52"/>
        <v>0</v>
      </c>
      <c r="O175" s="421">
        <f t="shared" si="52"/>
        <v>0</v>
      </c>
      <c r="P175" s="421">
        <f t="shared" si="52"/>
        <v>0</v>
      </c>
      <c r="Q175" s="422">
        <f>SUM(K175:P175)</f>
        <v>0</v>
      </c>
      <c r="R175" s="296" t="str">
        <f>IF(Q175=M180,"","NOT BALANCED")</f>
        <v/>
      </c>
      <c r="T175" s="301"/>
      <c r="U175" s="302"/>
      <c r="V175" s="302"/>
      <c r="W175" s="302"/>
      <c r="X175" s="302"/>
      <c r="Y175" s="302"/>
      <c r="Z175" s="302"/>
      <c r="AA175" s="302"/>
      <c r="AB175" s="302"/>
      <c r="AC175" s="302"/>
      <c r="AD175" s="302"/>
      <c r="AE175" s="302"/>
      <c r="AF175" s="302"/>
      <c r="AG175" s="302"/>
      <c r="AH175" s="302"/>
      <c r="AI175" s="302"/>
      <c r="AJ175" s="302"/>
      <c r="AK175" s="302"/>
      <c r="AL175" s="302"/>
      <c r="AM175" s="302"/>
      <c r="AN175" s="302"/>
      <c r="AO175" s="302"/>
      <c r="AP175" s="302"/>
      <c r="AQ175" s="302"/>
      <c r="AR175" s="302"/>
      <c r="AS175" s="302"/>
      <c r="AT175" s="302"/>
      <c r="AU175" s="302"/>
      <c r="AV175" s="302"/>
      <c r="AW175" s="302"/>
      <c r="AX175" s="302"/>
      <c r="AY175" s="302"/>
      <c r="AZ175" s="302"/>
      <c r="BA175" s="302"/>
      <c r="BB175" s="302"/>
      <c r="BC175" s="302"/>
      <c r="BD175" s="302"/>
      <c r="BE175" s="302"/>
      <c r="BF175" s="302"/>
      <c r="BG175" s="302"/>
      <c r="BH175" s="302"/>
      <c r="BI175" s="302"/>
      <c r="BJ175" s="302"/>
      <c r="BK175" s="302"/>
      <c r="BL175" s="302"/>
      <c r="BM175" s="302"/>
      <c r="BN175" s="302"/>
      <c r="BO175" s="302"/>
      <c r="BP175" s="302"/>
      <c r="BQ175" s="302"/>
      <c r="BR175" s="302"/>
      <c r="BS175" s="302"/>
      <c r="BT175" s="302"/>
      <c r="BU175" s="302"/>
      <c r="BV175" s="302"/>
      <c r="BW175" s="302"/>
      <c r="BX175" s="302"/>
      <c r="BY175" s="302"/>
      <c r="BZ175" s="302"/>
      <c r="CA175" s="302"/>
      <c r="CB175" s="302"/>
      <c r="CC175" s="302"/>
      <c r="CD175" s="302"/>
      <c r="CE175" s="302"/>
      <c r="CF175" s="302"/>
      <c r="CG175" s="302"/>
      <c r="CH175" s="302"/>
      <c r="CI175" s="302"/>
      <c r="CJ175" s="302"/>
      <c r="CK175" s="302"/>
      <c r="CL175" s="302"/>
      <c r="CM175" s="302"/>
      <c r="CN175" s="302"/>
      <c r="CO175" s="302"/>
      <c r="CP175" s="302"/>
      <c r="CQ175" s="302"/>
      <c r="CR175" s="302"/>
      <c r="CS175" s="302"/>
      <c r="CT175" s="302"/>
      <c r="CU175" s="302"/>
      <c r="CV175" s="302"/>
      <c r="CW175" s="302"/>
      <c r="CX175" s="302"/>
      <c r="CY175" s="302"/>
      <c r="CZ175" s="302"/>
    </row>
    <row r="176" spans="1:104" ht="15.75" x14ac:dyDescent="0.25">
      <c r="A176" s="297" t="s">
        <v>47</v>
      </c>
      <c r="B176" s="298"/>
      <c r="C176" s="298"/>
      <c r="D176" s="304"/>
      <c r="E176" s="289"/>
      <c r="F176" s="280"/>
      <c r="G176" s="290"/>
      <c r="H176" s="313" t="s">
        <v>67</v>
      </c>
      <c r="I176" s="314"/>
      <c r="J176" s="314"/>
      <c r="K176" s="405" t="str">
        <f t="shared" ref="K176:P176" si="53">IF(K175+K174-K168&lt;0,K175+K174-K168,"")</f>
        <v/>
      </c>
      <c r="L176" s="405" t="str">
        <f t="shared" si="53"/>
        <v/>
      </c>
      <c r="M176" s="405" t="str">
        <f t="shared" si="53"/>
        <v/>
      </c>
      <c r="N176" s="405" t="str">
        <f t="shared" si="53"/>
        <v/>
      </c>
      <c r="O176" s="405" t="str">
        <f t="shared" si="53"/>
        <v/>
      </c>
      <c r="P176" s="405" t="str">
        <f t="shared" si="53"/>
        <v/>
      </c>
      <c r="Q176" s="422">
        <f>SUM(K176:P176)</f>
        <v>0</v>
      </c>
      <c r="T176" s="301"/>
      <c r="U176" s="302"/>
      <c r="V176" s="302"/>
      <c r="W176" s="302"/>
      <c r="X176" s="302"/>
      <c r="Y176" s="302"/>
      <c r="Z176" s="302"/>
      <c r="AA176" s="302"/>
      <c r="AB176" s="302"/>
      <c r="AC176" s="302"/>
      <c r="AD176" s="302"/>
      <c r="AE176" s="302"/>
      <c r="AF176" s="302"/>
      <c r="AG176" s="302"/>
      <c r="AH176" s="302"/>
      <c r="AI176" s="302"/>
      <c r="AJ176" s="302"/>
      <c r="AK176" s="302"/>
      <c r="AL176" s="302"/>
      <c r="AM176" s="302"/>
      <c r="AN176" s="302"/>
      <c r="AO176" s="302"/>
      <c r="AP176" s="302"/>
      <c r="AQ176" s="302"/>
      <c r="AR176" s="302"/>
      <c r="AS176" s="302"/>
      <c r="AT176" s="302"/>
      <c r="AU176" s="302"/>
      <c r="AV176" s="302"/>
      <c r="AW176" s="302"/>
      <c r="AX176" s="302"/>
      <c r="AY176" s="302"/>
      <c r="AZ176" s="302"/>
      <c r="BA176" s="302"/>
      <c r="BB176" s="302"/>
      <c r="BC176" s="302"/>
      <c r="BD176" s="302"/>
      <c r="BE176" s="302"/>
      <c r="BF176" s="302"/>
      <c r="BG176" s="302"/>
      <c r="BH176" s="302"/>
      <c r="BI176" s="302"/>
      <c r="BJ176" s="302"/>
      <c r="BK176" s="302"/>
      <c r="BL176" s="302"/>
      <c r="BM176" s="302"/>
      <c r="BN176" s="302"/>
      <c r="BO176" s="302"/>
      <c r="BP176" s="302"/>
      <c r="BQ176" s="302"/>
      <c r="BR176" s="302"/>
      <c r="BS176" s="302"/>
      <c r="BT176" s="302"/>
      <c r="BU176" s="302"/>
      <c r="BV176" s="302"/>
      <c r="BW176" s="302"/>
      <c r="BX176" s="302"/>
      <c r="BY176" s="302"/>
      <c r="BZ176" s="302"/>
      <c r="CA176" s="302"/>
      <c r="CB176" s="302"/>
      <c r="CC176" s="302"/>
      <c r="CD176" s="302"/>
      <c r="CE176" s="302"/>
      <c r="CF176" s="302"/>
      <c r="CG176" s="302"/>
      <c r="CH176" s="302"/>
      <c r="CI176" s="302"/>
      <c r="CJ176" s="302"/>
      <c r="CK176" s="302"/>
      <c r="CL176" s="302"/>
      <c r="CM176" s="302"/>
      <c r="CN176" s="302"/>
      <c r="CO176" s="302"/>
      <c r="CP176" s="302"/>
      <c r="CQ176" s="302"/>
      <c r="CR176" s="302"/>
      <c r="CS176" s="302"/>
      <c r="CT176" s="302"/>
      <c r="CU176" s="302"/>
      <c r="CV176" s="302"/>
      <c r="CW176" s="302"/>
      <c r="CX176" s="302"/>
      <c r="CY176" s="302"/>
      <c r="CZ176" s="302"/>
    </row>
    <row r="177" spans="1:104" ht="15.75" x14ac:dyDescent="0.25">
      <c r="A177" s="315" t="s">
        <v>53</v>
      </c>
      <c r="B177" s="316"/>
      <c r="C177" s="317"/>
      <c r="D177" s="278"/>
      <c r="E177" s="423">
        <f>SUM(E173:E176)</f>
        <v>0</v>
      </c>
      <c r="F177" s="319"/>
      <c r="G177" s="290"/>
      <c r="H177" s="320"/>
      <c r="L177" s="80"/>
      <c r="M177" s="80"/>
      <c r="N177" s="80"/>
      <c r="O177" s="322"/>
      <c r="P177" s="322"/>
      <c r="Q177" s="97"/>
      <c r="R177" s="97"/>
      <c r="S177" s="322"/>
      <c r="T177" s="302"/>
      <c r="U177" s="302"/>
      <c r="V177" s="302"/>
      <c r="W177" s="302"/>
      <c r="X177" s="302"/>
      <c r="Y177" s="302"/>
      <c r="Z177" s="302"/>
      <c r="AA177" s="302"/>
      <c r="AB177" s="302"/>
      <c r="AC177" s="302"/>
      <c r="AD177" s="302"/>
      <c r="AE177" s="302"/>
      <c r="AF177" s="302"/>
      <c r="AG177" s="302"/>
      <c r="AH177" s="302"/>
      <c r="AI177" s="302"/>
      <c r="AJ177" s="302"/>
      <c r="AK177" s="302"/>
      <c r="AL177" s="302"/>
      <c r="AM177" s="302"/>
      <c r="AN177" s="302"/>
      <c r="AO177" s="302"/>
      <c r="AP177" s="302"/>
      <c r="AQ177" s="302"/>
      <c r="AR177" s="302"/>
      <c r="AS177" s="302"/>
      <c r="AT177" s="302"/>
      <c r="AU177" s="302"/>
      <c r="AV177" s="302"/>
      <c r="AW177" s="302"/>
      <c r="AX177" s="302"/>
      <c r="AY177" s="302"/>
      <c r="AZ177" s="302"/>
      <c r="BA177" s="302"/>
      <c r="BB177" s="302"/>
      <c r="BC177" s="302"/>
      <c r="BD177" s="302"/>
      <c r="BE177" s="302"/>
      <c r="BF177" s="302"/>
      <c r="BG177" s="302"/>
      <c r="BH177" s="302"/>
      <c r="BI177" s="302"/>
      <c r="BJ177" s="302"/>
      <c r="BK177" s="302"/>
      <c r="BL177" s="302"/>
      <c r="BM177" s="302"/>
      <c r="BN177" s="302"/>
      <c r="BO177" s="302"/>
      <c r="BP177" s="302"/>
      <c r="BQ177" s="302"/>
      <c r="BR177" s="302"/>
      <c r="BS177" s="302"/>
      <c r="BT177" s="302"/>
      <c r="BU177" s="302"/>
      <c r="BV177" s="302"/>
      <c r="BW177" s="302"/>
      <c r="BX177" s="302"/>
      <c r="BY177" s="302"/>
      <c r="BZ177" s="302"/>
      <c r="CA177" s="302"/>
      <c r="CB177" s="302"/>
      <c r="CC177" s="302"/>
      <c r="CD177" s="302"/>
      <c r="CE177" s="302"/>
      <c r="CF177" s="302"/>
      <c r="CG177" s="302"/>
      <c r="CH177" s="302"/>
      <c r="CI177" s="302"/>
      <c r="CJ177" s="302"/>
      <c r="CK177" s="302"/>
      <c r="CL177" s="302"/>
      <c r="CM177" s="302"/>
      <c r="CN177" s="302"/>
      <c r="CO177" s="302"/>
      <c r="CP177" s="302"/>
      <c r="CQ177" s="302"/>
      <c r="CR177" s="302"/>
      <c r="CS177" s="302"/>
      <c r="CT177" s="302"/>
      <c r="CU177" s="302"/>
      <c r="CV177" s="302"/>
      <c r="CW177" s="302"/>
      <c r="CX177" s="302"/>
      <c r="CY177" s="302"/>
      <c r="CZ177" s="302"/>
    </row>
    <row r="178" spans="1:104" ht="12.75" x14ac:dyDescent="0.2">
      <c r="A178" s="323"/>
      <c r="B178" s="324"/>
      <c r="C178" s="325"/>
      <c r="D178" s="326"/>
      <c r="E178" s="319"/>
      <c r="F178" s="319"/>
      <c r="G178" s="327"/>
      <c r="H178" s="328"/>
      <c r="L178" s="329" t="s">
        <v>89</v>
      </c>
      <c r="M178" s="330"/>
      <c r="N178" s="154"/>
      <c r="O178" s="330" t="s">
        <v>90</v>
      </c>
      <c r="P178" s="330"/>
      <c r="Q178" s="97"/>
      <c r="R178" s="97"/>
      <c r="S178" s="97"/>
      <c r="U178" s="302"/>
      <c r="V178" s="302"/>
      <c r="W178" s="302"/>
      <c r="X178" s="302"/>
      <c r="Y178" s="302"/>
      <c r="Z178" s="302"/>
      <c r="AA178" s="302"/>
      <c r="AB178" s="302"/>
      <c r="AC178" s="302"/>
      <c r="AD178" s="302"/>
      <c r="AE178" s="302"/>
      <c r="AF178" s="302"/>
      <c r="AG178" s="302"/>
      <c r="AH178" s="302"/>
      <c r="AI178" s="302"/>
      <c r="AJ178" s="302"/>
      <c r="AK178" s="302"/>
      <c r="AL178" s="302"/>
      <c r="AM178" s="302"/>
      <c r="AN178" s="302"/>
      <c r="AO178" s="302"/>
      <c r="AP178" s="302"/>
      <c r="AQ178" s="302"/>
      <c r="AR178" s="302"/>
      <c r="AS178" s="302"/>
      <c r="AT178" s="302"/>
      <c r="AU178" s="302"/>
      <c r="AV178" s="302"/>
      <c r="AW178" s="302"/>
      <c r="AX178" s="302"/>
      <c r="AY178" s="302"/>
      <c r="AZ178" s="302"/>
      <c r="BA178" s="302"/>
      <c r="BB178" s="302"/>
      <c r="BC178" s="302"/>
      <c r="BD178" s="302"/>
      <c r="BE178" s="302"/>
      <c r="BF178" s="302"/>
      <c r="BG178" s="302"/>
      <c r="BH178" s="302"/>
      <c r="BI178" s="302"/>
      <c r="BJ178" s="302"/>
      <c r="BK178" s="302"/>
      <c r="BL178" s="302"/>
      <c r="BM178" s="302"/>
      <c r="BN178" s="302"/>
      <c r="BO178" s="302"/>
      <c r="BP178" s="302"/>
      <c r="BQ178" s="302"/>
      <c r="BR178" s="302"/>
      <c r="BS178" s="302"/>
      <c r="BT178" s="302"/>
      <c r="BU178" s="302"/>
      <c r="BV178" s="302"/>
      <c r="BW178" s="302"/>
      <c r="BX178" s="302"/>
      <c r="BY178" s="302"/>
      <c r="BZ178" s="302"/>
      <c r="CA178" s="302"/>
      <c r="CB178" s="302"/>
      <c r="CC178" s="302"/>
      <c r="CD178" s="302"/>
      <c r="CE178" s="302"/>
      <c r="CF178" s="302"/>
      <c r="CG178" s="302"/>
      <c r="CH178" s="302"/>
      <c r="CI178" s="302"/>
      <c r="CJ178" s="302"/>
      <c r="CK178" s="302"/>
      <c r="CL178" s="302"/>
      <c r="CM178" s="302"/>
      <c r="CN178" s="302"/>
      <c r="CO178" s="302"/>
      <c r="CP178" s="302"/>
      <c r="CQ178" s="302"/>
      <c r="CR178" s="302"/>
      <c r="CS178" s="302"/>
      <c r="CT178" s="302"/>
      <c r="CU178" s="302"/>
      <c r="CV178" s="302"/>
      <c r="CW178" s="302"/>
      <c r="CX178" s="302"/>
      <c r="CY178" s="302"/>
      <c r="CZ178" s="302"/>
    </row>
    <row r="179" spans="1:104" ht="12.75" x14ac:dyDescent="0.2">
      <c r="A179" s="332"/>
      <c r="B179" s="287"/>
      <c r="C179" s="287"/>
      <c r="D179" s="333"/>
      <c r="E179" s="334"/>
      <c r="F179" s="319"/>
      <c r="G179" s="1090" t="s">
        <v>138</v>
      </c>
      <c r="H179" s="1091"/>
      <c r="L179" s="424" t="s">
        <v>20</v>
      </c>
      <c r="M179" s="425" t="s">
        <v>49</v>
      </c>
      <c r="N179" s="80"/>
      <c r="O179" s="424" t="s">
        <v>20</v>
      </c>
      <c r="P179" s="424"/>
      <c r="Q179" s="1088" t="s">
        <v>93</v>
      </c>
      <c r="R179" s="1088"/>
      <c r="S179" s="1088"/>
      <c r="U179" s="302"/>
      <c r="V179" s="302"/>
      <c r="W179" s="302"/>
      <c r="X179" s="302"/>
      <c r="Y179" s="302"/>
      <c r="Z179" s="302"/>
      <c r="AA179" s="302"/>
      <c r="AB179" s="302"/>
      <c r="AC179" s="302"/>
      <c r="AD179" s="302"/>
      <c r="AE179" s="302"/>
      <c r="AF179" s="302"/>
      <c r="AG179" s="302"/>
      <c r="AH179" s="302"/>
      <c r="AI179" s="302"/>
      <c r="AJ179" s="302"/>
      <c r="AK179" s="302"/>
      <c r="AL179" s="302"/>
      <c r="AM179" s="302"/>
      <c r="AN179" s="302"/>
      <c r="AO179" s="302"/>
      <c r="AP179" s="302"/>
      <c r="AQ179" s="302"/>
      <c r="AR179" s="302"/>
      <c r="AS179" s="302"/>
      <c r="AT179" s="302"/>
      <c r="AU179" s="302"/>
      <c r="AV179" s="302"/>
      <c r="AW179" s="302"/>
      <c r="AX179" s="302"/>
      <c r="AY179" s="302"/>
      <c r="AZ179" s="302"/>
      <c r="BA179" s="302"/>
      <c r="BB179" s="302"/>
      <c r="BC179" s="302"/>
      <c r="BD179" s="302"/>
      <c r="BE179" s="302"/>
      <c r="BF179" s="302"/>
      <c r="BG179" s="302"/>
      <c r="BH179" s="302"/>
      <c r="BI179" s="302"/>
      <c r="BJ179" s="302"/>
      <c r="BK179" s="302"/>
      <c r="BL179" s="302"/>
      <c r="BM179" s="302"/>
      <c r="BN179" s="302"/>
      <c r="BO179" s="302"/>
      <c r="BP179" s="302"/>
      <c r="BQ179" s="302"/>
      <c r="BR179" s="302"/>
      <c r="BS179" s="302"/>
      <c r="BT179" s="302"/>
      <c r="BU179" s="302"/>
      <c r="BV179" s="302"/>
      <c r="BW179" s="302"/>
      <c r="BX179" s="302"/>
      <c r="BY179" s="302"/>
      <c r="BZ179" s="302"/>
      <c r="CA179" s="302"/>
      <c r="CB179" s="302"/>
      <c r="CC179" s="302"/>
      <c r="CD179" s="302"/>
      <c r="CE179" s="302"/>
      <c r="CF179" s="302"/>
      <c r="CG179" s="302"/>
      <c r="CH179" s="302"/>
      <c r="CI179" s="302"/>
      <c r="CJ179" s="302"/>
      <c r="CK179" s="302"/>
      <c r="CL179" s="302"/>
      <c r="CM179" s="302"/>
      <c r="CN179" s="302"/>
      <c r="CO179" s="302"/>
      <c r="CP179" s="302"/>
      <c r="CQ179" s="302"/>
      <c r="CR179" s="302"/>
      <c r="CS179" s="302"/>
      <c r="CT179" s="302"/>
      <c r="CU179" s="302"/>
      <c r="CV179" s="302"/>
      <c r="CW179" s="302"/>
      <c r="CX179" s="302"/>
      <c r="CY179" s="302"/>
      <c r="CZ179" s="302"/>
    </row>
    <row r="180" spans="1:104" ht="12.75" x14ac:dyDescent="0.2">
      <c r="A180" s="340"/>
      <c r="B180" s="287"/>
      <c r="C180" s="287"/>
      <c r="D180" s="333"/>
      <c r="E180" s="334"/>
      <c r="F180" s="341" t="s">
        <v>54</v>
      </c>
      <c r="G180" s="1092"/>
      <c r="H180" s="1093"/>
      <c r="L180" s="343">
        <f>B2:B2</f>
        <v>43165</v>
      </c>
      <c r="M180" s="344">
        <f>Q162+Q163</f>
        <v>0</v>
      </c>
      <c r="N180" s="80"/>
      <c r="O180" s="1044">
        <f>B2</f>
        <v>43165</v>
      </c>
      <c r="P180" s="1045">
        <f>K172+L172+M172+N172+O172+P172</f>
        <v>771</v>
      </c>
      <c r="Q180" s="1089"/>
      <c r="R180" s="1089"/>
      <c r="S180" s="1089"/>
      <c r="U180" s="302"/>
      <c r="V180" s="302"/>
      <c r="W180" s="302"/>
      <c r="X180" s="302"/>
      <c r="Y180" s="302"/>
      <c r="Z180" s="302"/>
      <c r="AA180" s="302"/>
      <c r="AB180" s="302"/>
      <c r="AC180" s="302"/>
      <c r="AD180" s="302"/>
      <c r="AE180" s="302"/>
      <c r="AF180" s="302"/>
      <c r="AG180" s="302"/>
      <c r="AH180" s="302"/>
      <c r="AI180" s="302"/>
      <c r="AJ180" s="302"/>
      <c r="AK180" s="302"/>
      <c r="AL180" s="302"/>
      <c r="AM180" s="302"/>
      <c r="AN180" s="302"/>
      <c r="AO180" s="302"/>
      <c r="AP180" s="302"/>
      <c r="AQ180" s="302"/>
      <c r="AR180" s="302"/>
      <c r="AS180" s="302"/>
      <c r="AT180" s="302"/>
      <c r="AU180" s="302"/>
      <c r="AV180" s="302"/>
      <c r="AW180" s="302"/>
      <c r="AX180" s="302"/>
      <c r="AY180" s="302"/>
      <c r="AZ180" s="302"/>
      <c r="BA180" s="302"/>
      <c r="BB180" s="302"/>
      <c r="BC180" s="302"/>
      <c r="BD180" s="302"/>
      <c r="BE180" s="302"/>
      <c r="BF180" s="302"/>
      <c r="BG180" s="302"/>
      <c r="BH180" s="302"/>
      <c r="BI180" s="302"/>
      <c r="BJ180" s="302"/>
      <c r="BK180" s="302"/>
      <c r="BL180" s="302"/>
      <c r="BM180" s="302"/>
      <c r="BN180" s="302"/>
      <c r="BO180" s="302"/>
      <c r="BP180" s="302"/>
      <c r="BQ180" s="302"/>
      <c r="BR180" s="302"/>
      <c r="BS180" s="302"/>
      <c r="BT180" s="302"/>
      <c r="BU180" s="302"/>
      <c r="BV180" s="302"/>
      <c r="BW180" s="302"/>
      <c r="BX180" s="302"/>
      <c r="BY180" s="302"/>
      <c r="BZ180" s="302"/>
      <c r="CA180" s="302"/>
      <c r="CB180" s="302"/>
      <c r="CC180" s="302"/>
      <c r="CD180" s="302"/>
      <c r="CE180" s="302"/>
      <c r="CF180" s="302"/>
      <c r="CG180" s="302"/>
      <c r="CH180" s="302"/>
      <c r="CI180" s="302"/>
      <c r="CJ180" s="302"/>
      <c r="CK180" s="302"/>
      <c r="CL180" s="302"/>
      <c r="CM180" s="302"/>
      <c r="CN180" s="302"/>
      <c r="CO180" s="302"/>
      <c r="CP180" s="302"/>
      <c r="CQ180" s="302"/>
      <c r="CR180" s="302"/>
      <c r="CS180" s="302"/>
      <c r="CT180" s="302"/>
      <c r="CU180" s="302"/>
      <c r="CV180" s="302"/>
      <c r="CW180" s="302"/>
      <c r="CX180" s="302"/>
      <c r="CY180" s="302"/>
      <c r="CZ180" s="302"/>
    </row>
    <row r="181" spans="1:104" ht="12.75" x14ac:dyDescent="0.2">
      <c r="A181" s="265"/>
      <c r="B181" s="333"/>
      <c r="C181" s="266"/>
      <c r="D181" s="266"/>
      <c r="E181" s="347"/>
      <c r="F181" s="341" t="s">
        <v>82</v>
      </c>
      <c r="G181" s="1086"/>
      <c r="H181" s="1087"/>
      <c r="L181" s="349"/>
      <c r="M181" s="426"/>
      <c r="N181" s="80"/>
      <c r="O181" s="1046"/>
      <c r="P181" s="1040"/>
      <c r="Q181" s="1089"/>
      <c r="R181" s="1089"/>
      <c r="S181" s="1089"/>
      <c r="U181" s="302"/>
      <c r="V181" s="302"/>
      <c r="W181" s="302"/>
      <c r="X181" s="302"/>
      <c r="Y181" s="302"/>
      <c r="Z181" s="302"/>
      <c r="AA181" s="302"/>
      <c r="AB181" s="302"/>
      <c r="AC181" s="302"/>
      <c r="AD181" s="302"/>
      <c r="AE181" s="302"/>
      <c r="AF181" s="302"/>
      <c r="AG181" s="302"/>
      <c r="AH181" s="302"/>
      <c r="AI181" s="302"/>
      <c r="AJ181" s="302"/>
      <c r="AK181" s="302"/>
      <c r="AL181" s="302"/>
      <c r="AM181" s="302"/>
      <c r="AN181" s="302"/>
      <c r="AO181" s="302"/>
      <c r="AP181" s="302"/>
      <c r="AQ181" s="302"/>
      <c r="AR181" s="302"/>
      <c r="AS181" s="302"/>
      <c r="AT181" s="302"/>
      <c r="AU181" s="302"/>
      <c r="AV181" s="302"/>
      <c r="AW181" s="302"/>
      <c r="AX181" s="302"/>
      <c r="AY181" s="302"/>
      <c r="AZ181" s="302"/>
      <c r="BA181" s="302"/>
      <c r="BB181" s="302"/>
      <c r="BC181" s="302"/>
      <c r="BD181" s="302"/>
      <c r="BE181" s="302"/>
      <c r="BF181" s="302"/>
      <c r="BG181" s="302"/>
      <c r="BH181" s="302"/>
      <c r="BI181" s="302"/>
      <c r="BJ181" s="302"/>
      <c r="BK181" s="302"/>
      <c r="BL181" s="302"/>
      <c r="BM181" s="302"/>
      <c r="BN181" s="302"/>
      <c r="BO181" s="302"/>
      <c r="BP181" s="302"/>
      <c r="BQ181" s="302"/>
      <c r="BR181" s="302"/>
      <c r="BS181" s="302"/>
      <c r="BT181" s="302"/>
      <c r="BU181" s="302"/>
      <c r="BV181" s="302"/>
      <c r="BW181" s="302"/>
      <c r="BX181" s="302"/>
      <c r="BY181" s="302"/>
      <c r="BZ181" s="302"/>
      <c r="CA181" s="302"/>
      <c r="CB181" s="302"/>
      <c r="CC181" s="302"/>
      <c r="CD181" s="302"/>
      <c r="CE181" s="302"/>
      <c r="CF181" s="302"/>
      <c r="CG181" s="302"/>
      <c r="CH181" s="302"/>
      <c r="CI181" s="302"/>
      <c r="CJ181" s="302"/>
      <c r="CK181" s="302"/>
      <c r="CL181" s="302"/>
      <c r="CM181" s="302"/>
      <c r="CN181" s="302"/>
      <c r="CO181" s="302"/>
      <c r="CP181" s="302"/>
      <c r="CQ181" s="302"/>
      <c r="CR181" s="302"/>
      <c r="CS181" s="302"/>
      <c r="CT181" s="302"/>
      <c r="CU181" s="302"/>
      <c r="CV181" s="302"/>
      <c r="CW181" s="302"/>
      <c r="CX181" s="302"/>
      <c r="CY181" s="302"/>
      <c r="CZ181" s="302"/>
    </row>
    <row r="182" spans="1:104" ht="12.75" x14ac:dyDescent="0.2">
      <c r="A182" s="333"/>
      <c r="B182" s="350"/>
      <c r="C182" s="333"/>
      <c r="D182" s="333"/>
      <c r="E182" s="351"/>
      <c r="F182" s="341" t="s">
        <v>55</v>
      </c>
      <c r="G182" s="1086"/>
      <c r="H182" s="1087"/>
      <c r="I182" s="357"/>
      <c r="J182" s="357"/>
      <c r="K182" s="357"/>
      <c r="Q182" s="354"/>
      <c r="R182" s="354"/>
      <c r="S182" s="355"/>
      <c r="U182" s="302"/>
      <c r="V182" s="302"/>
      <c r="W182" s="302"/>
      <c r="X182" s="302"/>
      <c r="Y182" s="302"/>
      <c r="Z182" s="302"/>
      <c r="AA182" s="302"/>
      <c r="AB182" s="302"/>
      <c r="AC182" s="302"/>
      <c r="AD182" s="302"/>
      <c r="AE182" s="302"/>
      <c r="AF182" s="302"/>
      <c r="AG182" s="302"/>
      <c r="AH182" s="302"/>
      <c r="AI182" s="302"/>
      <c r="AJ182" s="302"/>
      <c r="AK182" s="302"/>
      <c r="AL182" s="302"/>
      <c r="AM182" s="302"/>
      <c r="AN182" s="302"/>
      <c r="AO182" s="302"/>
      <c r="AP182" s="302"/>
      <c r="AQ182" s="302"/>
      <c r="AR182" s="302"/>
      <c r="AS182" s="302"/>
      <c r="AT182" s="302"/>
      <c r="AU182" s="302"/>
      <c r="AV182" s="302"/>
      <c r="AW182" s="302"/>
      <c r="AX182" s="302"/>
      <c r="AY182" s="302"/>
      <c r="AZ182" s="302"/>
      <c r="BA182" s="302"/>
      <c r="BB182" s="302"/>
      <c r="BC182" s="302"/>
      <c r="BD182" s="302"/>
      <c r="BE182" s="302"/>
      <c r="BF182" s="302"/>
      <c r="BG182" s="302"/>
      <c r="BH182" s="302"/>
      <c r="BI182" s="302"/>
      <c r="BJ182" s="302"/>
      <c r="BK182" s="302"/>
      <c r="BL182" s="302"/>
      <c r="BM182" s="302"/>
      <c r="BN182" s="302"/>
      <c r="BO182" s="302"/>
      <c r="BP182" s="302"/>
      <c r="BQ182" s="302"/>
      <c r="BR182" s="302"/>
      <c r="BS182" s="302"/>
      <c r="BT182" s="302"/>
      <c r="BU182" s="302"/>
      <c r="BV182" s="302"/>
      <c r="BW182" s="302"/>
      <c r="BX182" s="302"/>
      <c r="BY182" s="302"/>
      <c r="BZ182" s="302"/>
      <c r="CA182" s="302"/>
      <c r="CB182" s="302"/>
      <c r="CC182" s="302"/>
      <c r="CD182" s="302"/>
      <c r="CE182" s="302"/>
      <c r="CF182" s="302"/>
      <c r="CG182" s="302"/>
      <c r="CH182" s="302"/>
      <c r="CI182" s="302"/>
      <c r="CJ182" s="302"/>
      <c r="CK182" s="302"/>
      <c r="CL182" s="302"/>
      <c r="CM182" s="302"/>
      <c r="CN182" s="302"/>
      <c r="CO182" s="302"/>
      <c r="CP182" s="302"/>
      <c r="CQ182" s="302"/>
      <c r="CR182" s="302"/>
      <c r="CS182" s="302"/>
      <c r="CT182" s="302"/>
      <c r="CU182" s="302"/>
      <c r="CV182" s="302"/>
      <c r="CW182" s="302"/>
      <c r="CX182" s="302"/>
      <c r="CY182" s="302"/>
      <c r="CZ182" s="302"/>
    </row>
    <row r="183" spans="1:104" ht="12.75" x14ac:dyDescent="0.2">
      <c r="A183" s="178"/>
      <c r="B183" s="178"/>
      <c r="C183" s="178"/>
      <c r="D183" s="178"/>
      <c r="E183" s="178"/>
      <c r="F183" s="341" t="s">
        <v>85</v>
      </c>
      <c r="G183" s="1086"/>
      <c r="H183" s="1087"/>
      <c r="I183" s="357"/>
      <c r="J183" s="357"/>
      <c r="K183" s="357"/>
      <c r="Q183" s="354"/>
      <c r="R183" s="354"/>
      <c r="S183" s="355"/>
      <c r="U183" s="302"/>
      <c r="V183" s="302"/>
      <c r="W183" s="302"/>
      <c r="X183" s="302"/>
      <c r="Y183" s="302"/>
      <c r="Z183" s="302"/>
      <c r="AA183" s="302"/>
      <c r="AB183" s="302"/>
      <c r="AC183" s="302"/>
      <c r="AD183" s="302"/>
      <c r="AE183" s="302"/>
      <c r="AF183" s="302"/>
      <c r="AG183" s="302"/>
      <c r="AH183" s="302"/>
      <c r="AI183" s="302"/>
      <c r="AJ183" s="302"/>
      <c r="AK183" s="302"/>
      <c r="AL183" s="302"/>
      <c r="AM183" s="302"/>
      <c r="AN183" s="302"/>
      <c r="AO183" s="302"/>
      <c r="AP183" s="302"/>
      <c r="AQ183" s="302"/>
      <c r="AR183" s="302"/>
      <c r="AS183" s="302"/>
      <c r="AT183" s="302"/>
      <c r="AU183" s="302"/>
      <c r="AV183" s="302"/>
      <c r="AW183" s="302"/>
      <c r="AX183" s="302"/>
      <c r="AY183" s="302"/>
      <c r="AZ183" s="302"/>
      <c r="BA183" s="302"/>
      <c r="BB183" s="302"/>
      <c r="BC183" s="302"/>
      <c r="BD183" s="302"/>
      <c r="BE183" s="302"/>
      <c r="BF183" s="302"/>
      <c r="BG183" s="302"/>
      <c r="BH183" s="302"/>
      <c r="BI183" s="302"/>
      <c r="BJ183" s="302"/>
      <c r="BK183" s="302"/>
      <c r="BL183" s="302"/>
      <c r="BM183" s="302"/>
      <c r="BN183" s="302"/>
      <c r="BO183" s="302"/>
      <c r="BP183" s="302"/>
      <c r="BQ183" s="302"/>
      <c r="BR183" s="302"/>
      <c r="BS183" s="302"/>
      <c r="BT183" s="302"/>
      <c r="BU183" s="302"/>
      <c r="BV183" s="302"/>
      <c r="BW183" s="302"/>
      <c r="BX183" s="302"/>
      <c r="BY183" s="302"/>
      <c r="BZ183" s="302"/>
      <c r="CA183" s="302"/>
      <c r="CB183" s="302"/>
      <c r="CC183" s="302"/>
      <c r="CD183" s="302"/>
      <c r="CE183" s="302"/>
      <c r="CF183" s="302"/>
      <c r="CG183" s="302"/>
      <c r="CH183" s="302"/>
      <c r="CI183" s="302"/>
      <c r="CJ183" s="302"/>
      <c r="CK183" s="302"/>
      <c r="CL183" s="302"/>
      <c r="CM183" s="302"/>
      <c r="CN183" s="302"/>
      <c r="CO183" s="302"/>
      <c r="CP183" s="302"/>
      <c r="CQ183" s="302"/>
      <c r="CR183" s="302"/>
      <c r="CS183" s="302"/>
      <c r="CT183" s="302"/>
      <c r="CU183" s="302"/>
      <c r="CV183" s="302"/>
      <c r="CW183" s="302"/>
      <c r="CX183" s="302"/>
      <c r="CY183" s="302"/>
      <c r="CZ183" s="302"/>
    </row>
    <row r="184" spans="1:104" x14ac:dyDescent="0.2">
      <c r="A184" s="178"/>
      <c r="B184" s="178"/>
      <c r="C184" s="178"/>
      <c r="D184" s="178"/>
      <c r="E184" s="178"/>
      <c r="I184" s="357"/>
      <c r="J184" s="357"/>
      <c r="K184" s="357"/>
      <c r="Q184" s="354"/>
      <c r="R184" s="354"/>
      <c r="S184" s="355"/>
      <c r="U184" s="302"/>
      <c r="V184" s="302"/>
      <c r="W184" s="302"/>
      <c r="X184" s="302"/>
      <c r="Y184" s="302"/>
      <c r="Z184" s="302"/>
      <c r="AA184" s="302"/>
      <c r="AB184" s="302"/>
      <c r="AC184" s="302"/>
      <c r="AD184" s="302"/>
      <c r="AE184" s="302"/>
      <c r="AF184" s="302"/>
      <c r="AG184" s="302"/>
      <c r="AH184" s="302"/>
      <c r="AI184" s="302"/>
      <c r="AJ184" s="302"/>
      <c r="AK184" s="302"/>
      <c r="AL184" s="302"/>
      <c r="AM184" s="302"/>
      <c r="AN184" s="302"/>
      <c r="AO184" s="302"/>
      <c r="AP184" s="302"/>
      <c r="AQ184" s="302"/>
      <c r="AR184" s="302"/>
      <c r="AS184" s="302"/>
      <c r="AT184" s="302"/>
      <c r="AU184" s="302"/>
      <c r="AV184" s="302"/>
      <c r="AW184" s="302"/>
      <c r="AX184" s="302"/>
      <c r="AY184" s="302"/>
      <c r="AZ184" s="302"/>
      <c r="BA184" s="302"/>
      <c r="BB184" s="302"/>
      <c r="BC184" s="302"/>
      <c r="BD184" s="302"/>
      <c r="BE184" s="302"/>
      <c r="BF184" s="302"/>
      <c r="BG184" s="302"/>
      <c r="BH184" s="302"/>
      <c r="BI184" s="302"/>
      <c r="BJ184" s="302"/>
      <c r="BK184" s="302"/>
      <c r="BL184" s="302"/>
      <c r="BM184" s="302"/>
      <c r="BN184" s="302"/>
      <c r="BO184" s="302"/>
      <c r="BP184" s="302"/>
      <c r="BQ184" s="302"/>
      <c r="BR184" s="302"/>
      <c r="BS184" s="302"/>
      <c r="BT184" s="302"/>
      <c r="BU184" s="302"/>
      <c r="BV184" s="302"/>
      <c r="BW184" s="302"/>
      <c r="BX184" s="302"/>
      <c r="BY184" s="302"/>
      <c r="BZ184" s="302"/>
      <c r="CA184" s="302"/>
      <c r="CB184" s="302"/>
      <c r="CC184" s="302"/>
      <c r="CD184" s="302"/>
      <c r="CE184" s="302"/>
      <c r="CF184" s="302"/>
      <c r="CG184" s="302"/>
      <c r="CH184" s="302"/>
      <c r="CI184" s="302"/>
      <c r="CJ184" s="302"/>
      <c r="CK184" s="302"/>
      <c r="CL184" s="302"/>
      <c r="CM184" s="302"/>
      <c r="CN184" s="302"/>
      <c r="CO184" s="302"/>
      <c r="CP184" s="302"/>
      <c r="CQ184" s="302"/>
      <c r="CR184" s="302"/>
      <c r="CS184" s="302"/>
      <c r="CT184" s="302"/>
      <c r="CU184" s="302"/>
      <c r="CV184" s="302"/>
      <c r="CW184" s="302"/>
      <c r="CX184" s="302"/>
      <c r="CY184" s="302"/>
      <c r="CZ184" s="302"/>
    </row>
    <row r="185" spans="1:104" x14ac:dyDescent="0.2">
      <c r="A185" s="178"/>
      <c r="B185" s="178"/>
      <c r="C185" s="178"/>
      <c r="D185" s="178"/>
      <c r="E185" s="178"/>
      <c r="I185" s="357"/>
      <c r="J185" s="357"/>
      <c r="K185" s="357"/>
      <c r="Q185" s="354" t="s">
        <v>93</v>
      </c>
      <c r="R185" s="354"/>
      <c r="S185" s="355"/>
    </row>
    <row r="186" spans="1:104" x14ac:dyDescent="0.2">
      <c r="I186" s="357"/>
      <c r="J186" s="357"/>
      <c r="K186" s="357"/>
      <c r="Q186" s="354"/>
      <c r="R186" s="354"/>
      <c r="S186" s="355"/>
    </row>
    <row r="187" spans="1:104" x14ac:dyDescent="0.2">
      <c r="I187" s="357"/>
      <c r="J187" s="357"/>
      <c r="K187" s="357"/>
      <c r="Q187" s="354"/>
      <c r="R187" s="354"/>
      <c r="S187" s="355"/>
    </row>
    <row r="188" spans="1:104" x14ac:dyDescent="0.2">
      <c r="I188" s="357"/>
      <c r="J188" s="357"/>
      <c r="K188" s="357"/>
      <c r="Q188" s="354"/>
      <c r="R188" s="354"/>
      <c r="S188" s="355"/>
    </row>
    <row r="189" spans="1:104" x14ac:dyDescent="0.2">
      <c r="I189" s="357"/>
      <c r="J189" s="357"/>
      <c r="K189" s="357"/>
      <c r="O189" s="353" t="s">
        <v>93</v>
      </c>
      <c r="Q189" s="354"/>
      <c r="R189" s="354"/>
      <c r="S189" s="355"/>
    </row>
    <row r="190" spans="1:104" x14ac:dyDescent="0.2">
      <c r="I190" s="357"/>
      <c r="J190" s="357"/>
      <c r="K190" s="357"/>
      <c r="Q190" s="354"/>
      <c r="R190" s="354"/>
      <c r="S190" s="355"/>
    </row>
    <row r="191" spans="1:104" x14ac:dyDescent="0.2">
      <c r="I191" s="357"/>
      <c r="J191" s="357"/>
      <c r="K191" s="357"/>
      <c r="Q191" s="354"/>
      <c r="R191" s="354"/>
      <c r="S191" s="355"/>
    </row>
    <row r="192" spans="1:104" x14ac:dyDescent="0.2">
      <c r="I192" s="357"/>
      <c r="J192" s="357"/>
      <c r="K192" s="357"/>
      <c r="Q192" s="354"/>
      <c r="R192" s="354"/>
      <c r="S192" s="355"/>
    </row>
    <row r="193" spans="9:19" x14ac:dyDescent="0.2">
      <c r="I193" s="357"/>
      <c r="J193" s="357"/>
      <c r="K193" s="357"/>
      <c r="Q193" s="354"/>
      <c r="R193" s="354"/>
      <c r="S193" s="355"/>
    </row>
    <row r="194" spans="9:19" x14ac:dyDescent="0.2">
      <c r="I194" s="357"/>
      <c r="J194" s="357"/>
      <c r="K194" s="357"/>
      <c r="O194" s="359"/>
      <c r="P194" s="359"/>
      <c r="Q194" s="354"/>
      <c r="R194" s="354"/>
      <c r="S194" s="355"/>
    </row>
    <row r="195" spans="9:19" x14ac:dyDescent="0.2">
      <c r="I195" s="357"/>
      <c r="J195" s="357"/>
      <c r="K195" s="357"/>
      <c r="Q195" s="354"/>
      <c r="R195" s="354"/>
      <c r="S195" s="355"/>
    </row>
    <row r="196" spans="9:19" x14ac:dyDescent="0.2">
      <c r="I196" s="357"/>
      <c r="J196" s="357"/>
      <c r="K196" s="357"/>
      <c r="Q196" s="354"/>
      <c r="R196" s="354"/>
      <c r="S196" s="355"/>
    </row>
    <row r="197" spans="9:19" x14ac:dyDescent="0.2">
      <c r="I197" s="357"/>
      <c r="J197" s="357"/>
      <c r="K197" s="357"/>
      <c r="Q197" s="354"/>
      <c r="R197" s="354"/>
      <c r="S197" s="355"/>
    </row>
    <row r="198" spans="9:19" x14ac:dyDescent="0.2">
      <c r="I198" s="357"/>
      <c r="J198" s="357"/>
      <c r="K198" s="357"/>
      <c r="Q198" s="354"/>
      <c r="R198" s="354"/>
      <c r="S198" s="355"/>
    </row>
    <row r="199" spans="9:19" x14ac:dyDescent="0.2">
      <c r="I199" s="357"/>
      <c r="J199" s="357"/>
      <c r="K199" s="357"/>
      <c r="Q199" s="354"/>
      <c r="R199" s="354"/>
      <c r="S199" s="355"/>
    </row>
    <row r="200" spans="9:19" x14ac:dyDescent="0.2">
      <c r="I200" s="357"/>
      <c r="J200" s="357"/>
      <c r="K200" s="357"/>
      <c r="Q200" s="354"/>
      <c r="R200" s="354"/>
      <c r="S200" s="355"/>
    </row>
    <row r="201" spans="9:19" x14ac:dyDescent="0.2">
      <c r="I201" s="357"/>
      <c r="J201" s="357"/>
      <c r="K201" s="357"/>
      <c r="Q201" s="354"/>
      <c r="R201" s="354"/>
      <c r="S201" s="355"/>
    </row>
    <row r="202" spans="9:19" x14ac:dyDescent="0.2">
      <c r="I202" s="357"/>
      <c r="J202" s="357"/>
      <c r="K202" s="357"/>
      <c r="Q202" s="354"/>
      <c r="R202" s="354"/>
      <c r="S202" s="355"/>
    </row>
    <row r="203" spans="9:19" x14ac:dyDescent="0.2">
      <c r="I203" s="357"/>
      <c r="J203" s="357"/>
      <c r="K203" s="357"/>
      <c r="Q203" s="354"/>
      <c r="R203" s="354"/>
      <c r="S203" s="355"/>
    </row>
    <row r="204" spans="9:19" x14ac:dyDescent="0.2">
      <c r="I204" s="357"/>
      <c r="J204" s="357"/>
      <c r="K204" s="357"/>
      <c r="Q204" s="354"/>
      <c r="R204" s="354"/>
      <c r="S204" s="355"/>
    </row>
    <row r="205" spans="9:19" x14ac:dyDescent="0.2">
      <c r="I205" s="357"/>
      <c r="J205" s="357"/>
      <c r="K205" s="357"/>
      <c r="Q205" s="354"/>
      <c r="R205" s="354"/>
      <c r="S205" s="355"/>
    </row>
    <row r="206" spans="9:19" x14ac:dyDescent="0.2">
      <c r="I206" s="357"/>
      <c r="J206" s="357"/>
      <c r="K206" s="357"/>
      <c r="Q206" s="354"/>
      <c r="R206" s="354"/>
      <c r="S206" s="355"/>
    </row>
    <row r="207" spans="9:19" x14ac:dyDescent="0.2">
      <c r="I207" s="357"/>
      <c r="J207" s="357"/>
      <c r="K207" s="357"/>
      <c r="Q207" s="354"/>
      <c r="R207" s="354"/>
      <c r="S207" s="355"/>
    </row>
    <row r="208" spans="9:19" x14ac:dyDescent="0.2">
      <c r="I208" s="357"/>
      <c r="J208" s="357"/>
      <c r="K208" s="357"/>
      <c r="Q208" s="354"/>
      <c r="R208" s="354"/>
      <c r="S208" s="355"/>
    </row>
    <row r="209" spans="9:19" x14ac:dyDescent="0.2">
      <c r="I209" s="357"/>
      <c r="J209" s="357"/>
      <c r="K209" s="357"/>
      <c r="Q209" s="354"/>
      <c r="R209" s="354"/>
      <c r="S209" s="355"/>
    </row>
    <row r="210" spans="9:19" x14ac:dyDescent="0.2">
      <c r="I210" s="357"/>
      <c r="J210" s="357"/>
      <c r="K210" s="357"/>
      <c r="Q210" s="354"/>
      <c r="R210" s="354"/>
      <c r="S210" s="355"/>
    </row>
    <row r="211" spans="9:19" x14ac:dyDescent="0.2">
      <c r="I211" s="357"/>
      <c r="J211" s="357"/>
      <c r="K211" s="357"/>
      <c r="Q211" s="354"/>
      <c r="R211" s="354"/>
      <c r="S211" s="355"/>
    </row>
    <row r="212" spans="9:19" x14ac:dyDescent="0.2">
      <c r="I212" s="357"/>
      <c r="J212" s="357"/>
      <c r="K212" s="357"/>
      <c r="Q212" s="354"/>
      <c r="R212" s="354"/>
      <c r="S212" s="355"/>
    </row>
    <row r="213" spans="9:19" x14ac:dyDescent="0.2">
      <c r="I213" s="357"/>
      <c r="J213" s="357"/>
      <c r="K213" s="357"/>
      <c r="Q213" s="354"/>
      <c r="R213" s="354"/>
      <c r="S213" s="355"/>
    </row>
    <row r="214" spans="9:19" x14ac:dyDescent="0.2">
      <c r="I214" s="357"/>
      <c r="J214" s="357"/>
      <c r="K214" s="357"/>
      <c r="Q214" s="354"/>
      <c r="R214" s="354"/>
      <c r="S214" s="355"/>
    </row>
    <row r="215" spans="9:19" x14ac:dyDescent="0.2">
      <c r="I215" s="357"/>
      <c r="J215" s="357"/>
      <c r="K215" s="357"/>
      <c r="Q215" s="354"/>
      <c r="R215" s="354"/>
      <c r="S215" s="355"/>
    </row>
    <row r="216" spans="9:19" x14ac:dyDescent="0.2">
      <c r="I216" s="357"/>
      <c r="J216" s="357"/>
      <c r="K216" s="357"/>
      <c r="Q216" s="354"/>
      <c r="R216" s="354"/>
      <c r="S216" s="355"/>
    </row>
    <row r="217" spans="9:19" x14ac:dyDescent="0.2">
      <c r="I217" s="357"/>
      <c r="J217" s="357"/>
      <c r="K217" s="357"/>
      <c r="Q217" s="354"/>
      <c r="R217" s="354"/>
      <c r="S217" s="355"/>
    </row>
    <row r="218" spans="9:19" x14ac:dyDescent="0.2">
      <c r="I218" s="357"/>
      <c r="J218" s="357"/>
      <c r="K218" s="357"/>
      <c r="Q218" s="354"/>
      <c r="R218" s="354"/>
      <c r="S218" s="355"/>
    </row>
    <row r="219" spans="9:19" x14ac:dyDescent="0.2">
      <c r="I219" s="357"/>
      <c r="J219" s="357"/>
      <c r="K219" s="357"/>
      <c r="Q219" s="354"/>
      <c r="R219" s="354"/>
      <c r="S219" s="355"/>
    </row>
    <row r="220" spans="9:19" x14ac:dyDescent="0.2">
      <c r="I220" s="357"/>
      <c r="J220" s="357"/>
      <c r="K220" s="357"/>
      <c r="Q220" s="354"/>
      <c r="R220" s="354"/>
      <c r="S220" s="355"/>
    </row>
    <row r="221" spans="9:19" x14ac:dyDescent="0.2">
      <c r="I221" s="357"/>
      <c r="J221" s="357"/>
      <c r="K221" s="357"/>
      <c r="Q221" s="354"/>
      <c r="R221" s="354"/>
      <c r="S221" s="355"/>
    </row>
    <row r="222" spans="9:19" x14ac:dyDescent="0.2">
      <c r="I222" s="357"/>
      <c r="J222" s="357"/>
      <c r="K222" s="357"/>
      <c r="Q222" s="354"/>
      <c r="R222" s="354"/>
      <c r="S222" s="355"/>
    </row>
    <row r="223" spans="9:19" x14ac:dyDescent="0.2">
      <c r="I223" s="357"/>
      <c r="J223" s="357"/>
      <c r="K223" s="357"/>
      <c r="Q223" s="354"/>
      <c r="R223" s="354"/>
      <c r="S223" s="355"/>
    </row>
    <row r="224" spans="9:19" x14ac:dyDescent="0.2">
      <c r="I224" s="357"/>
      <c r="J224" s="357"/>
      <c r="K224" s="357"/>
      <c r="Q224" s="354"/>
      <c r="R224" s="354"/>
      <c r="S224" s="355"/>
    </row>
    <row r="225" spans="9:19" x14ac:dyDescent="0.2">
      <c r="I225" s="357"/>
      <c r="J225" s="357"/>
      <c r="K225" s="357"/>
      <c r="Q225" s="354"/>
      <c r="R225" s="354"/>
      <c r="S225" s="355"/>
    </row>
    <row r="226" spans="9:19" x14ac:dyDescent="0.2">
      <c r="I226" s="357"/>
      <c r="J226" s="357"/>
      <c r="K226" s="357"/>
      <c r="Q226" s="354"/>
      <c r="R226" s="354"/>
      <c r="S226" s="355"/>
    </row>
    <row r="227" spans="9:19" x14ac:dyDescent="0.2">
      <c r="I227" s="357"/>
      <c r="J227" s="357"/>
      <c r="K227" s="357"/>
      <c r="Q227" s="354"/>
      <c r="R227" s="354"/>
      <c r="S227" s="355"/>
    </row>
    <row r="228" spans="9:19" x14ac:dyDescent="0.2">
      <c r="I228" s="357"/>
      <c r="J228" s="357"/>
      <c r="K228" s="357"/>
      <c r="Q228" s="354"/>
      <c r="R228" s="354"/>
      <c r="S228" s="355"/>
    </row>
    <row r="229" spans="9:19" x14ac:dyDescent="0.2">
      <c r="I229" s="357"/>
      <c r="J229" s="357"/>
      <c r="K229" s="357"/>
      <c r="Q229" s="354"/>
      <c r="R229" s="354"/>
      <c r="S229" s="355"/>
    </row>
    <row r="230" spans="9:19" x14ac:dyDescent="0.2">
      <c r="I230" s="357"/>
      <c r="J230" s="357"/>
      <c r="K230" s="357"/>
      <c r="Q230" s="354"/>
      <c r="R230" s="354"/>
      <c r="S230" s="355"/>
    </row>
    <row r="231" spans="9:19" x14ac:dyDescent="0.2">
      <c r="I231" s="357"/>
      <c r="J231" s="357"/>
      <c r="K231" s="357"/>
      <c r="Q231" s="354"/>
      <c r="R231" s="354"/>
      <c r="S231" s="355"/>
    </row>
    <row r="232" spans="9:19" x14ac:dyDescent="0.2">
      <c r="I232" s="357"/>
      <c r="J232" s="357"/>
      <c r="K232" s="357"/>
      <c r="Q232" s="354"/>
      <c r="R232" s="354"/>
      <c r="S232" s="355"/>
    </row>
    <row r="233" spans="9:19" x14ac:dyDescent="0.2">
      <c r="I233" s="357"/>
      <c r="J233" s="357"/>
      <c r="K233" s="357"/>
      <c r="Q233" s="354"/>
      <c r="R233" s="354"/>
      <c r="S233" s="355"/>
    </row>
    <row r="234" spans="9:19" x14ac:dyDescent="0.2">
      <c r="I234" s="357"/>
      <c r="J234" s="357"/>
      <c r="K234" s="357"/>
      <c r="Q234" s="354"/>
      <c r="R234" s="354"/>
      <c r="S234" s="355"/>
    </row>
    <row r="235" spans="9:19" x14ac:dyDescent="0.2">
      <c r="I235" s="357"/>
      <c r="J235" s="357"/>
      <c r="K235" s="357"/>
      <c r="Q235" s="354"/>
      <c r="R235" s="354"/>
      <c r="S235" s="355"/>
    </row>
    <row r="236" spans="9:19" x14ac:dyDescent="0.2">
      <c r="I236" s="357"/>
      <c r="J236" s="357"/>
      <c r="K236" s="357"/>
      <c r="Q236" s="354"/>
      <c r="R236" s="354"/>
      <c r="S236" s="355"/>
    </row>
    <row r="237" spans="9:19" x14ac:dyDescent="0.2">
      <c r="I237" s="357"/>
      <c r="J237" s="357"/>
      <c r="K237" s="357"/>
      <c r="Q237" s="354"/>
      <c r="R237" s="354"/>
      <c r="S237" s="355"/>
    </row>
    <row r="238" spans="9:19" x14ac:dyDescent="0.2">
      <c r="I238" s="357"/>
      <c r="J238" s="357"/>
      <c r="K238" s="357"/>
      <c r="Q238" s="354"/>
      <c r="R238" s="354"/>
      <c r="S238" s="355"/>
    </row>
    <row r="239" spans="9:19" x14ac:dyDescent="0.2">
      <c r="I239" s="357"/>
      <c r="J239" s="357"/>
      <c r="K239" s="357"/>
      <c r="Q239" s="354"/>
      <c r="R239" s="354"/>
      <c r="S239" s="355"/>
    </row>
    <row r="240" spans="9:19" x14ac:dyDescent="0.2">
      <c r="I240" s="357"/>
      <c r="J240" s="357"/>
      <c r="K240" s="357"/>
      <c r="Q240" s="354"/>
      <c r="R240" s="354"/>
      <c r="S240" s="355"/>
    </row>
    <row r="241" spans="9:19" x14ac:dyDescent="0.2">
      <c r="I241" s="357"/>
      <c r="J241" s="357"/>
      <c r="K241" s="357"/>
      <c r="Q241" s="354"/>
      <c r="R241" s="354"/>
      <c r="S241" s="355"/>
    </row>
    <row r="242" spans="9:19" x14ac:dyDescent="0.2">
      <c r="I242" s="357"/>
      <c r="J242" s="357"/>
      <c r="K242" s="357"/>
      <c r="Q242" s="354"/>
      <c r="R242" s="354"/>
      <c r="S242" s="355"/>
    </row>
    <row r="243" spans="9:19" x14ac:dyDescent="0.2">
      <c r="I243" s="357"/>
      <c r="J243" s="357"/>
      <c r="K243" s="357"/>
      <c r="Q243" s="354"/>
      <c r="R243" s="354"/>
      <c r="S243" s="355"/>
    </row>
    <row r="244" spans="9:19" x14ac:dyDescent="0.2">
      <c r="I244" s="357"/>
      <c r="J244" s="357"/>
      <c r="K244" s="357"/>
      <c r="Q244" s="354"/>
      <c r="R244" s="354"/>
      <c r="S244" s="355"/>
    </row>
    <row r="245" spans="9:19" x14ac:dyDescent="0.2">
      <c r="I245" s="357"/>
      <c r="J245" s="357"/>
      <c r="K245" s="357"/>
      <c r="Q245" s="354"/>
      <c r="R245" s="354"/>
      <c r="S245" s="355"/>
    </row>
    <row r="246" spans="9:19" x14ac:dyDescent="0.2">
      <c r="I246" s="357"/>
      <c r="J246" s="357"/>
      <c r="K246" s="357"/>
      <c r="Q246" s="354"/>
      <c r="R246" s="354"/>
      <c r="S246" s="355"/>
    </row>
    <row r="247" spans="9:19" x14ac:dyDescent="0.2">
      <c r="I247" s="357"/>
      <c r="J247" s="357"/>
      <c r="K247" s="357"/>
      <c r="Q247" s="354"/>
      <c r="R247" s="354"/>
      <c r="S247" s="355"/>
    </row>
    <row r="248" spans="9:19" x14ac:dyDescent="0.2">
      <c r="I248" s="357"/>
      <c r="J248" s="357"/>
      <c r="K248" s="357"/>
      <c r="Q248" s="354"/>
      <c r="R248" s="354"/>
      <c r="S248" s="355"/>
    </row>
    <row r="249" spans="9:19" x14ac:dyDescent="0.2">
      <c r="I249" s="357"/>
      <c r="J249" s="357"/>
      <c r="K249" s="357"/>
      <c r="Q249" s="354"/>
      <c r="R249" s="354"/>
      <c r="S249" s="355"/>
    </row>
    <row r="250" spans="9:19" x14ac:dyDescent="0.2">
      <c r="I250" s="357"/>
      <c r="J250" s="357"/>
      <c r="K250" s="357"/>
      <c r="Q250" s="354"/>
      <c r="R250" s="354"/>
      <c r="S250" s="355"/>
    </row>
    <row r="251" spans="9:19" x14ac:dyDescent="0.2">
      <c r="I251" s="357"/>
      <c r="J251" s="357"/>
      <c r="K251" s="357"/>
      <c r="Q251" s="354"/>
      <c r="R251" s="354"/>
      <c r="S251" s="355"/>
    </row>
    <row r="252" spans="9:19" x14ac:dyDescent="0.2">
      <c r="I252" s="357"/>
      <c r="J252" s="357"/>
      <c r="K252" s="357"/>
      <c r="Q252" s="354"/>
      <c r="R252" s="354"/>
      <c r="S252" s="355"/>
    </row>
    <row r="253" spans="9:19" x14ac:dyDescent="0.2">
      <c r="I253" s="357"/>
      <c r="J253" s="357"/>
      <c r="K253" s="357"/>
      <c r="Q253" s="354"/>
      <c r="R253" s="354"/>
      <c r="S253" s="355"/>
    </row>
    <row r="254" spans="9:19" x14ac:dyDescent="0.2">
      <c r="I254" s="357"/>
      <c r="J254" s="357"/>
      <c r="K254" s="357"/>
      <c r="Q254" s="354"/>
      <c r="R254" s="354"/>
      <c r="S254" s="355"/>
    </row>
    <row r="255" spans="9:19" x14ac:dyDescent="0.2">
      <c r="I255" s="357"/>
      <c r="J255" s="357"/>
      <c r="K255" s="357"/>
      <c r="Q255" s="354"/>
      <c r="R255" s="354"/>
      <c r="S255" s="355"/>
    </row>
    <row r="256" spans="9:19" x14ac:dyDescent="0.2">
      <c r="I256" s="357"/>
      <c r="J256" s="357"/>
      <c r="K256" s="357"/>
      <c r="Q256" s="354"/>
      <c r="R256" s="354"/>
      <c r="S256" s="355"/>
    </row>
    <row r="257" spans="9:19" x14ac:dyDescent="0.2">
      <c r="I257" s="357"/>
      <c r="J257" s="357"/>
      <c r="K257" s="357"/>
      <c r="Q257" s="354"/>
      <c r="R257" s="354"/>
      <c r="S257" s="355"/>
    </row>
    <row r="258" spans="9:19" x14ac:dyDescent="0.2">
      <c r="I258" s="357"/>
      <c r="J258" s="357"/>
      <c r="K258" s="357"/>
      <c r="Q258" s="354"/>
      <c r="R258" s="354"/>
      <c r="S258" s="355"/>
    </row>
    <row r="259" spans="9:19" x14ac:dyDescent="0.2">
      <c r="I259" s="357"/>
      <c r="J259" s="357"/>
      <c r="K259" s="357"/>
      <c r="Q259" s="354"/>
      <c r="R259" s="354"/>
      <c r="S259" s="355"/>
    </row>
    <row r="260" spans="9:19" x14ac:dyDescent="0.2">
      <c r="I260" s="357"/>
      <c r="J260" s="357"/>
      <c r="K260" s="357"/>
      <c r="Q260" s="354"/>
      <c r="R260" s="354"/>
      <c r="S260" s="355"/>
    </row>
    <row r="261" spans="9:19" x14ac:dyDescent="0.2">
      <c r="I261" s="357"/>
      <c r="J261" s="357"/>
      <c r="K261" s="357"/>
      <c r="Q261" s="354"/>
      <c r="R261" s="354"/>
      <c r="S261" s="355"/>
    </row>
    <row r="262" spans="9:19" x14ac:dyDescent="0.2">
      <c r="I262" s="357"/>
      <c r="J262" s="357"/>
      <c r="K262" s="357"/>
      <c r="Q262" s="354"/>
      <c r="R262" s="354"/>
      <c r="S262" s="355"/>
    </row>
    <row r="263" spans="9:19" x14ac:dyDescent="0.2">
      <c r="I263" s="357"/>
      <c r="J263" s="357"/>
      <c r="K263" s="357"/>
      <c r="Q263" s="354"/>
      <c r="R263" s="354"/>
      <c r="S263" s="355"/>
    </row>
    <row r="264" spans="9:19" x14ac:dyDescent="0.2">
      <c r="I264" s="357"/>
      <c r="J264" s="357"/>
      <c r="K264" s="357"/>
      <c r="Q264" s="354"/>
      <c r="R264" s="354"/>
      <c r="S264" s="355"/>
    </row>
    <row r="265" spans="9:19" x14ac:dyDescent="0.2">
      <c r="I265" s="357"/>
      <c r="J265" s="357"/>
      <c r="K265" s="357"/>
      <c r="Q265" s="354"/>
      <c r="R265" s="354"/>
      <c r="S265" s="355"/>
    </row>
    <row r="266" spans="9:19" x14ac:dyDescent="0.2">
      <c r="I266" s="357"/>
      <c r="J266" s="357"/>
      <c r="K266" s="357"/>
      <c r="Q266" s="354"/>
      <c r="R266" s="354"/>
      <c r="S266" s="355"/>
    </row>
    <row r="267" spans="9:19" x14ac:dyDescent="0.2">
      <c r="I267" s="357"/>
      <c r="J267" s="357"/>
      <c r="K267" s="357"/>
      <c r="Q267" s="354"/>
      <c r="R267" s="354"/>
      <c r="S267" s="355"/>
    </row>
    <row r="268" spans="9:19" x14ac:dyDescent="0.2">
      <c r="I268" s="357"/>
      <c r="J268" s="357"/>
      <c r="K268" s="357"/>
      <c r="Q268" s="354"/>
      <c r="R268" s="354"/>
      <c r="S268" s="355"/>
    </row>
    <row r="269" spans="9:19" x14ac:dyDescent="0.2">
      <c r="I269" s="357"/>
      <c r="J269" s="357"/>
      <c r="K269" s="357"/>
      <c r="Q269" s="354"/>
      <c r="R269" s="354"/>
      <c r="S269" s="355"/>
    </row>
    <row r="270" spans="9:19" x14ac:dyDescent="0.2">
      <c r="I270" s="357"/>
      <c r="J270" s="357"/>
      <c r="K270" s="357"/>
      <c r="Q270" s="354"/>
      <c r="R270" s="354"/>
      <c r="S270" s="355"/>
    </row>
    <row r="271" spans="9:19" x14ac:dyDescent="0.2">
      <c r="I271" s="357"/>
      <c r="J271" s="357"/>
      <c r="K271" s="357"/>
      <c r="Q271" s="354"/>
      <c r="R271" s="354"/>
      <c r="S271" s="355"/>
    </row>
    <row r="272" spans="9:19" x14ac:dyDescent="0.2">
      <c r="I272" s="357"/>
      <c r="J272" s="357"/>
      <c r="K272" s="357"/>
      <c r="Q272" s="354"/>
      <c r="R272" s="354"/>
      <c r="S272" s="355"/>
    </row>
    <row r="273" spans="9:19" x14ac:dyDescent="0.2">
      <c r="I273" s="357"/>
      <c r="J273" s="357"/>
      <c r="K273" s="357"/>
      <c r="Q273" s="354"/>
      <c r="R273" s="354"/>
      <c r="S273" s="355"/>
    </row>
    <row r="274" spans="9:19" x14ac:dyDescent="0.2">
      <c r="I274" s="357"/>
      <c r="J274" s="357"/>
      <c r="K274" s="357"/>
      <c r="Q274" s="354"/>
      <c r="R274" s="354"/>
      <c r="S274" s="355"/>
    </row>
    <row r="275" spans="9:19" x14ac:dyDescent="0.2">
      <c r="I275" s="357"/>
      <c r="J275" s="357"/>
      <c r="K275" s="357"/>
      <c r="Q275" s="354"/>
      <c r="R275" s="354"/>
      <c r="S275" s="355"/>
    </row>
    <row r="276" spans="9:19" x14ac:dyDescent="0.2">
      <c r="I276" s="357"/>
      <c r="J276" s="357"/>
      <c r="K276" s="357"/>
      <c r="Q276" s="354"/>
      <c r="R276" s="354"/>
      <c r="S276" s="355"/>
    </row>
    <row r="277" spans="9:19" x14ac:dyDescent="0.2">
      <c r="I277" s="357"/>
      <c r="J277" s="357"/>
      <c r="K277" s="357"/>
      <c r="Q277" s="354"/>
      <c r="R277" s="354"/>
      <c r="S277" s="355"/>
    </row>
    <row r="278" spans="9:19" x14ac:dyDescent="0.2">
      <c r="I278" s="357"/>
      <c r="J278" s="357"/>
      <c r="K278" s="357"/>
      <c r="Q278" s="354"/>
      <c r="R278" s="354"/>
      <c r="S278" s="355"/>
    </row>
    <row r="279" spans="9:19" x14ac:dyDescent="0.2">
      <c r="I279" s="357"/>
      <c r="J279" s="357"/>
      <c r="K279" s="357"/>
      <c r="Q279" s="354"/>
      <c r="R279" s="354"/>
      <c r="S279" s="355"/>
    </row>
    <row r="280" spans="9:19" x14ac:dyDescent="0.2">
      <c r="I280" s="357"/>
      <c r="J280" s="357"/>
      <c r="K280" s="357"/>
      <c r="Q280" s="354"/>
      <c r="R280" s="354"/>
      <c r="S280" s="355"/>
    </row>
    <row r="281" spans="9:19" x14ac:dyDescent="0.2">
      <c r="I281" s="357"/>
      <c r="J281" s="357"/>
      <c r="K281" s="357"/>
      <c r="Q281" s="354"/>
      <c r="R281" s="354"/>
      <c r="S281" s="355"/>
    </row>
    <row r="282" spans="9:19" x14ac:dyDescent="0.2">
      <c r="I282" s="357"/>
      <c r="J282" s="357"/>
      <c r="K282" s="357"/>
      <c r="Q282" s="354"/>
      <c r="R282" s="354"/>
      <c r="S282" s="355"/>
    </row>
    <row r="283" spans="9:19" x14ac:dyDescent="0.2">
      <c r="I283" s="357"/>
      <c r="J283" s="357"/>
      <c r="K283" s="357"/>
      <c r="Q283" s="354"/>
      <c r="R283" s="354"/>
      <c r="S283" s="355"/>
    </row>
    <row r="284" spans="9:19" x14ac:dyDescent="0.2">
      <c r="I284" s="357"/>
      <c r="J284" s="357"/>
      <c r="K284" s="357"/>
      <c r="Q284" s="354"/>
      <c r="R284" s="354"/>
      <c r="S284" s="355"/>
    </row>
    <row r="285" spans="9:19" x14ac:dyDescent="0.2">
      <c r="I285" s="357"/>
      <c r="J285" s="357"/>
      <c r="K285" s="357"/>
      <c r="Q285" s="354"/>
      <c r="R285" s="354"/>
      <c r="S285" s="355"/>
    </row>
    <row r="286" spans="9:19" x14ac:dyDescent="0.2">
      <c r="I286" s="357"/>
      <c r="J286" s="357"/>
      <c r="K286" s="357"/>
      <c r="Q286" s="354"/>
      <c r="R286" s="354"/>
      <c r="S286" s="355"/>
    </row>
    <row r="287" spans="9:19" x14ac:dyDescent="0.2">
      <c r="I287" s="357"/>
      <c r="J287" s="357"/>
      <c r="K287" s="357"/>
      <c r="Q287" s="354"/>
      <c r="R287" s="354"/>
      <c r="S287" s="355"/>
    </row>
    <row r="288" spans="9:19" x14ac:dyDescent="0.2">
      <c r="I288" s="357"/>
      <c r="J288" s="357"/>
      <c r="K288" s="357"/>
      <c r="Q288" s="354"/>
      <c r="R288" s="354"/>
      <c r="S288" s="355"/>
    </row>
    <row r="289" spans="9:19" x14ac:dyDescent="0.2">
      <c r="I289" s="357"/>
      <c r="J289" s="357"/>
      <c r="K289" s="357"/>
      <c r="Q289" s="354"/>
      <c r="R289" s="354"/>
      <c r="S289" s="355"/>
    </row>
    <row r="290" spans="9:19" x14ac:dyDescent="0.2">
      <c r="I290" s="357"/>
      <c r="J290" s="357"/>
      <c r="K290" s="357"/>
      <c r="Q290" s="354"/>
      <c r="R290" s="354"/>
      <c r="S290" s="355"/>
    </row>
    <row r="291" spans="9:19" x14ac:dyDescent="0.2">
      <c r="I291" s="357"/>
      <c r="J291" s="357"/>
      <c r="K291" s="357"/>
      <c r="Q291" s="354"/>
      <c r="R291" s="354"/>
      <c r="S291" s="355"/>
    </row>
  </sheetData>
  <sheetProtection selectLockedCells="1"/>
  <protectedRanges>
    <protectedRange sqref="H180:H182" name="Range1_1"/>
  </protectedRanges>
  <mergeCells count="8">
    <mergeCell ref="G182:H182"/>
    <mergeCell ref="G183:H183"/>
    <mergeCell ref="Q179:S179"/>
    <mergeCell ref="Q180:S180"/>
    <mergeCell ref="Q181:S181"/>
    <mergeCell ref="G179:H179"/>
    <mergeCell ref="G180:H180"/>
    <mergeCell ref="G181:H181"/>
  </mergeCells>
  <phoneticPr fontId="0" type="noConversion"/>
  <printOptions horizontalCentered="1" verticalCentered="1" gridLines="1" gridLinesSet="0"/>
  <pageMargins left="0" right="0" top="0" bottom="0" header="0" footer="0.28000000000000003"/>
  <pageSetup scale="4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>
    <pageSetUpPr fitToPage="1"/>
  </sheetPr>
  <dimension ref="A1:CZ291"/>
  <sheetViews>
    <sheetView topLeftCell="A137" zoomScaleNormal="100" workbookViewId="0">
      <selection activeCell="K173" sqref="K173"/>
    </sheetView>
  </sheetViews>
  <sheetFormatPr defaultColWidth="9.83203125" defaultRowHeight="11.25" x14ac:dyDescent="0.2"/>
  <cols>
    <col min="1" max="1" width="8.83203125" style="80" customWidth="1"/>
    <col min="2" max="2" width="34.6640625" style="80" customWidth="1"/>
    <col min="3" max="3" width="1.83203125" style="80" customWidth="1"/>
    <col min="4" max="4" width="8.33203125" style="170" bestFit="1" customWidth="1"/>
    <col min="5" max="5" width="9" style="170" customWidth="1"/>
    <col min="6" max="6" width="8.5" style="170" customWidth="1"/>
    <col min="7" max="7" width="6" style="170" customWidth="1"/>
    <col min="8" max="8" width="12" style="358" customWidth="1"/>
    <col min="9" max="10" width="7.6640625" style="321" customWidth="1"/>
    <col min="11" max="11" width="16.83203125" style="321" customWidth="1"/>
    <col min="12" max="13" width="16.83203125" style="170" customWidth="1"/>
    <col min="14" max="14" width="16.83203125" style="321" customWidth="1"/>
    <col min="15" max="16" width="16.83203125" style="353" customWidth="1"/>
    <col min="17" max="17" width="16.83203125" style="286" customWidth="1"/>
    <col min="18" max="18" width="10" style="286" customWidth="1"/>
    <col min="19" max="19" width="17.83203125" style="80" customWidth="1"/>
    <col min="20" max="20" width="9.83203125" style="80"/>
    <col min="21" max="21" width="16.33203125" style="80" customWidth="1"/>
    <col min="22" max="16384" width="9.83203125" style="80"/>
  </cols>
  <sheetData>
    <row r="1" spans="1:23" ht="18" customHeight="1" x14ac:dyDescent="0.25">
      <c r="A1" s="69" t="s">
        <v>63</v>
      </c>
      <c r="B1" s="70"/>
      <c r="C1" s="71"/>
      <c r="D1" s="72"/>
      <c r="E1" s="72"/>
      <c r="F1" s="72"/>
      <c r="G1" s="72"/>
      <c r="H1" s="73"/>
      <c r="I1" s="74"/>
      <c r="J1" s="74"/>
      <c r="K1" s="74"/>
      <c r="L1" s="75"/>
      <c r="M1" s="72"/>
      <c r="N1" s="76"/>
      <c r="O1" s="77"/>
      <c r="P1" s="77"/>
      <c r="Q1" s="78"/>
      <c r="R1" s="78"/>
      <c r="S1" s="79"/>
      <c r="T1" s="79"/>
    </row>
    <row r="2" spans="1:23" ht="18" customHeight="1" x14ac:dyDescent="0.25">
      <c r="A2" s="69" t="s">
        <v>15</v>
      </c>
      <c r="B2" s="360">
        <f>Tuesday!B2+1</f>
        <v>43166</v>
      </c>
      <c r="C2" s="71"/>
      <c r="D2" s="72"/>
      <c r="E2" s="72"/>
      <c r="F2" s="82"/>
      <c r="G2" s="83" t="s">
        <v>51</v>
      </c>
      <c r="H2" s="84"/>
      <c r="I2" s="85"/>
      <c r="J2" s="85"/>
      <c r="K2" s="85"/>
      <c r="L2" s="86"/>
      <c r="M2" s="86"/>
      <c r="N2" s="85"/>
      <c r="O2" s="87"/>
      <c r="P2" s="87"/>
      <c r="Q2" s="78"/>
      <c r="R2" s="78"/>
      <c r="S2" s="79"/>
      <c r="T2" s="79"/>
    </row>
    <row r="3" spans="1:23" s="97" customFormat="1" ht="12" x14ac:dyDescent="0.2">
      <c r="A3" s="88"/>
      <c r="B3" s="89"/>
      <c r="C3" s="89"/>
      <c r="D3" s="90"/>
      <c r="E3" s="91" t="s">
        <v>21</v>
      </c>
      <c r="F3" s="92" t="s">
        <v>21</v>
      </c>
      <c r="G3" s="93" t="s">
        <v>21</v>
      </c>
      <c r="H3" s="92" t="s">
        <v>21</v>
      </c>
      <c r="I3" s="92" t="s">
        <v>21</v>
      </c>
      <c r="J3" s="92" t="s">
        <v>21</v>
      </c>
      <c r="K3" s="91" t="s">
        <v>21</v>
      </c>
      <c r="L3" s="92" t="s">
        <v>21</v>
      </c>
      <c r="M3" s="93" t="s">
        <v>21</v>
      </c>
      <c r="N3" s="92" t="s">
        <v>21</v>
      </c>
      <c r="O3" s="92" t="s">
        <v>21</v>
      </c>
      <c r="P3" s="92" t="s">
        <v>21</v>
      </c>
      <c r="Q3" s="427" t="s">
        <v>21</v>
      </c>
      <c r="R3" s="94"/>
      <c r="S3" s="96"/>
      <c r="T3" s="96"/>
    </row>
    <row r="4" spans="1:23" s="97" customFormat="1" ht="12" x14ac:dyDescent="0.2">
      <c r="A4" s="98"/>
      <c r="B4" s="99" t="s">
        <v>25</v>
      </c>
      <c r="C4" s="100"/>
      <c r="D4" s="101"/>
      <c r="E4" s="77">
        <v>1</v>
      </c>
      <c r="F4" s="102">
        <v>2</v>
      </c>
      <c r="G4" s="102">
        <v>3</v>
      </c>
      <c r="H4" s="102">
        <v>4</v>
      </c>
      <c r="I4" s="102">
        <v>5</v>
      </c>
      <c r="J4" s="102">
        <v>6</v>
      </c>
      <c r="K4" s="77">
        <v>1</v>
      </c>
      <c r="L4" s="103">
        <v>2</v>
      </c>
      <c r="M4" s="104">
        <v>3</v>
      </c>
      <c r="N4" s="103">
        <v>4</v>
      </c>
      <c r="O4" s="103">
        <v>5</v>
      </c>
      <c r="P4" s="103">
        <v>6</v>
      </c>
      <c r="Q4" s="105" t="s">
        <v>2</v>
      </c>
      <c r="R4" s="96"/>
      <c r="S4" s="106"/>
      <c r="T4" s="107"/>
      <c r="U4" s="107"/>
      <c r="V4" s="107"/>
      <c r="W4" s="107"/>
    </row>
    <row r="5" spans="1:23" s="97" customFormat="1" ht="12" x14ac:dyDescent="0.2">
      <c r="A5" s="98"/>
      <c r="B5" s="99" t="s">
        <v>3</v>
      </c>
      <c r="C5" s="100"/>
      <c r="D5" s="101"/>
      <c r="E5" s="77" t="s">
        <v>4</v>
      </c>
      <c r="F5" s="102" t="s">
        <v>4</v>
      </c>
      <c r="G5" s="102" t="s">
        <v>4</v>
      </c>
      <c r="H5" s="102" t="s">
        <v>4</v>
      </c>
      <c r="I5" s="102" t="s">
        <v>4</v>
      </c>
      <c r="J5" s="102" t="s">
        <v>4</v>
      </c>
      <c r="K5" s="108" t="s">
        <v>5</v>
      </c>
      <c r="L5" s="109" t="s">
        <v>5</v>
      </c>
      <c r="M5" s="110" t="s">
        <v>5</v>
      </c>
      <c r="N5" s="109" t="s">
        <v>5</v>
      </c>
      <c r="O5" s="109" t="s">
        <v>5</v>
      </c>
      <c r="P5" s="109" t="s">
        <v>5</v>
      </c>
      <c r="Q5" s="105" t="s">
        <v>6</v>
      </c>
      <c r="R5" s="96"/>
      <c r="S5" s="106"/>
      <c r="T5" s="107"/>
      <c r="U5" s="107"/>
      <c r="V5" s="107"/>
      <c r="W5" s="107"/>
    </row>
    <row r="6" spans="1:23" ht="18" customHeight="1" x14ac:dyDescent="0.2">
      <c r="A6" s="111"/>
      <c r="B6" s="112" t="s">
        <v>282</v>
      </c>
      <c r="C6" s="113"/>
      <c r="D6" s="361"/>
      <c r="E6" s="115"/>
      <c r="F6" s="115"/>
      <c r="G6" s="116"/>
      <c r="H6" s="116"/>
      <c r="I6" s="116"/>
      <c r="J6" s="116"/>
      <c r="K6" s="117"/>
      <c r="L6" s="117"/>
      <c r="M6" s="164"/>
      <c r="N6" s="117"/>
      <c r="O6" s="117"/>
      <c r="P6" s="117"/>
      <c r="Q6" s="118">
        <f t="shared" ref="Q6:Q12" si="0">SUM(K6:P6)</f>
        <v>0</v>
      </c>
      <c r="R6" s="79"/>
    </row>
    <row r="7" spans="1:23" ht="18" customHeight="1" x14ac:dyDescent="0.2">
      <c r="A7" s="111" t="s">
        <v>454</v>
      </c>
      <c r="B7" s="112" t="s">
        <v>316</v>
      </c>
      <c r="C7" s="119"/>
      <c r="D7" s="362"/>
      <c r="E7" s="121"/>
      <c r="F7" s="121"/>
      <c r="G7" s="121"/>
      <c r="H7" s="121"/>
      <c r="I7" s="121"/>
      <c r="J7" s="121"/>
      <c r="K7" s="117"/>
      <c r="L7" s="117"/>
      <c r="M7" s="164"/>
      <c r="N7" s="117"/>
      <c r="O7" s="117"/>
      <c r="P7" s="117"/>
      <c r="Q7" s="118">
        <f t="shared" si="0"/>
        <v>0</v>
      </c>
      <c r="R7" s="79"/>
    </row>
    <row r="8" spans="1:23" ht="18" customHeight="1" x14ac:dyDescent="0.2">
      <c r="A8" s="111" t="s">
        <v>455</v>
      </c>
      <c r="B8" s="112" t="s">
        <v>239</v>
      </c>
      <c r="C8" s="123"/>
      <c r="D8" s="362"/>
      <c r="E8" s="121"/>
      <c r="F8" s="121"/>
      <c r="G8" s="121"/>
      <c r="H8" s="121"/>
      <c r="I8" s="121"/>
      <c r="J8" s="121"/>
      <c r="K8" s="117"/>
      <c r="L8" s="117"/>
      <c r="M8" s="164"/>
      <c r="N8" s="117"/>
      <c r="O8" s="117"/>
      <c r="P8" s="117"/>
      <c r="Q8" s="118">
        <f t="shared" si="0"/>
        <v>0</v>
      </c>
      <c r="R8" s="79"/>
    </row>
    <row r="9" spans="1:23" ht="18" hidden="1" customHeight="1" x14ac:dyDescent="0.2">
      <c r="A9" s="111">
        <v>7100</v>
      </c>
      <c r="B9" s="112" t="s">
        <v>235</v>
      </c>
      <c r="C9" s="123"/>
      <c r="D9" s="362"/>
      <c r="E9" s="125"/>
      <c r="F9" s="126"/>
      <c r="G9" s="127"/>
      <c r="H9" s="128"/>
      <c r="I9" s="129"/>
      <c r="J9" s="130"/>
      <c r="K9" s="363">
        <v>0</v>
      </c>
      <c r="L9" s="117">
        <v>0</v>
      </c>
      <c r="M9" s="364">
        <v>0</v>
      </c>
      <c r="N9" s="365">
        <v>0</v>
      </c>
      <c r="O9" s="366">
        <v>0</v>
      </c>
      <c r="P9" s="367"/>
      <c r="Q9" s="118">
        <f t="shared" si="0"/>
        <v>0</v>
      </c>
      <c r="R9" s="79"/>
    </row>
    <row r="10" spans="1:23" ht="18" hidden="1" customHeight="1" x14ac:dyDescent="0.2">
      <c r="A10" s="111">
        <v>7100</v>
      </c>
      <c r="B10" s="112" t="s">
        <v>236</v>
      </c>
      <c r="C10" s="123"/>
      <c r="D10" s="362"/>
      <c r="E10" s="125"/>
      <c r="F10" s="126"/>
      <c r="G10" s="127"/>
      <c r="H10" s="128"/>
      <c r="I10" s="129"/>
      <c r="J10" s="130"/>
      <c r="K10" s="363">
        <v>0</v>
      </c>
      <c r="L10" s="117">
        <v>0</v>
      </c>
      <c r="M10" s="364">
        <v>0</v>
      </c>
      <c r="N10" s="365">
        <v>0</v>
      </c>
      <c r="O10" s="366">
        <v>0</v>
      </c>
      <c r="P10" s="367"/>
      <c r="Q10" s="118">
        <f t="shared" si="0"/>
        <v>0</v>
      </c>
      <c r="R10" s="79"/>
    </row>
    <row r="11" spans="1:23" ht="18" hidden="1" customHeight="1" x14ac:dyDescent="0.2">
      <c r="A11" s="111">
        <v>7200</v>
      </c>
      <c r="B11" s="112" t="s">
        <v>237</v>
      </c>
      <c r="C11" s="123"/>
      <c r="D11" s="362"/>
      <c r="E11" s="125"/>
      <c r="F11" s="126"/>
      <c r="G11" s="127"/>
      <c r="H11" s="128"/>
      <c r="I11" s="129"/>
      <c r="J11" s="130"/>
      <c r="K11" s="363">
        <v>0</v>
      </c>
      <c r="L11" s="117">
        <v>0</v>
      </c>
      <c r="M11" s="364">
        <v>0</v>
      </c>
      <c r="N11" s="365">
        <v>0</v>
      </c>
      <c r="O11" s="366">
        <v>0</v>
      </c>
      <c r="P11" s="367"/>
      <c r="Q11" s="118">
        <f t="shared" si="0"/>
        <v>0</v>
      </c>
      <c r="R11" s="79"/>
    </row>
    <row r="12" spans="1:23" ht="18" hidden="1" customHeight="1" x14ac:dyDescent="0.2">
      <c r="A12" s="111">
        <v>7300</v>
      </c>
      <c r="B12" s="112" t="s">
        <v>238</v>
      </c>
      <c r="C12" s="123"/>
      <c r="D12" s="362"/>
      <c r="E12" s="125"/>
      <c r="F12" s="126"/>
      <c r="G12" s="127"/>
      <c r="H12" s="128"/>
      <c r="I12" s="129"/>
      <c r="J12" s="130"/>
      <c r="K12" s="363">
        <v>0</v>
      </c>
      <c r="L12" s="117">
        <v>0</v>
      </c>
      <c r="M12" s="364">
        <v>0</v>
      </c>
      <c r="N12" s="365">
        <v>0</v>
      </c>
      <c r="O12" s="366">
        <v>0</v>
      </c>
      <c r="P12" s="367"/>
      <c r="Q12" s="118">
        <f t="shared" si="0"/>
        <v>0</v>
      </c>
      <c r="R12" s="79"/>
    </row>
    <row r="13" spans="1:23" ht="18" customHeight="1" x14ac:dyDescent="0.25">
      <c r="A13" s="138"/>
      <c r="B13" s="139" t="s">
        <v>23</v>
      </c>
      <c r="C13" s="123"/>
      <c r="D13" s="140"/>
      <c r="E13" s="141"/>
      <c r="F13" s="142"/>
      <c r="G13" s="143"/>
      <c r="H13" s="143"/>
      <c r="I13" s="143"/>
      <c r="J13" s="143"/>
      <c r="K13" s="368"/>
      <c r="L13" s="368"/>
      <c r="M13" s="369"/>
      <c r="N13" s="368"/>
      <c r="O13" s="368"/>
      <c r="P13" s="368"/>
      <c r="Q13" s="370"/>
      <c r="R13" s="79"/>
    </row>
    <row r="14" spans="1:23" ht="18" hidden="1" customHeight="1" x14ac:dyDescent="0.2">
      <c r="A14" s="111">
        <v>1001</v>
      </c>
      <c r="B14" s="147" t="s">
        <v>32</v>
      </c>
      <c r="C14" s="123"/>
      <c r="D14" s="362">
        <v>0</v>
      </c>
      <c r="E14" s="148"/>
      <c r="F14" s="149"/>
      <c r="G14" s="116"/>
      <c r="H14" s="116"/>
      <c r="I14" s="116"/>
      <c r="J14" s="116"/>
      <c r="K14" s="150">
        <f>E14*D14</f>
        <v>0</v>
      </c>
      <c r="L14" s="150">
        <f>F14*D14</f>
        <v>0</v>
      </c>
      <c r="M14" s="151">
        <f>G14*D14</f>
        <v>0</v>
      </c>
      <c r="N14" s="150">
        <f>H14*D14</f>
        <v>0</v>
      </c>
      <c r="O14" s="150">
        <f>I14*D14</f>
        <v>0</v>
      </c>
      <c r="P14" s="150">
        <f t="shared" ref="P14:P40" si="1">J14*D14</f>
        <v>0</v>
      </c>
      <c r="Q14" s="118">
        <f>SUM(K14:P14)</f>
        <v>0</v>
      </c>
      <c r="R14" s="79"/>
    </row>
    <row r="15" spans="1:23" ht="18" hidden="1" customHeight="1" x14ac:dyDescent="0.2">
      <c r="A15" s="111">
        <v>1002</v>
      </c>
      <c r="B15" s="112" t="s">
        <v>142</v>
      </c>
      <c r="C15" s="152"/>
      <c r="D15" s="362">
        <v>0</v>
      </c>
      <c r="E15" s="148"/>
      <c r="F15" s="149"/>
      <c r="G15" s="116"/>
      <c r="H15" s="116"/>
      <c r="I15" s="116"/>
      <c r="J15" s="116"/>
      <c r="K15" s="150">
        <f t="shared" ref="K15:K40" si="2">E15*D15</f>
        <v>0</v>
      </c>
      <c r="L15" s="150">
        <f t="shared" ref="L15:L40" si="3">F15*D15</f>
        <v>0</v>
      </c>
      <c r="M15" s="151">
        <f t="shared" ref="M15:M40" si="4">G15*D15</f>
        <v>0</v>
      </c>
      <c r="N15" s="150">
        <f t="shared" ref="N15:N40" si="5">H15*D15</f>
        <v>0</v>
      </c>
      <c r="O15" s="150">
        <f t="shared" ref="O15:O40" si="6">I15*D15</f>
        <v>0</v>
      </c>
      <c r="P15" s="150">
        <f t="shared" si="1"/>
        <v>0</v>
      </c>
      <c r="Q15" s="118">
        <f>SUM(K15:P15)</f>
        <v>0</v>
      </c>
      <c r="R15" s="79"/>
      <c r="S15" s="154" t="s">
        <v>69</v>
      </c>
    </row>
    <row r="16" spans="1:23" ht="18" hidden="1" customHeight="1" x14ac:dyDescent="0.2">
      <c r="A16" s="155">
        <v>1003</v>
      </c>
      <c r="B16" s="112" t="s">
        <v>141</v>
      </c>
      <c r="C16" s="152"/>
      <c r="D16" s="362">
        <v>0</v>
      </c>
      <c r="E16" s="148"/>
      <c r="F16" s="149"/>
      <c r="G16" s="116"/>
      <c r="H16" s="116"/>
      <c r="I16" s="116"/>
      <c r="J16" s="116"/>
      <c r="K16" s="150">
        <f t="shared" si="2"/>
        <v>0</v>
      </c>
      <c r="L16" s="150">
        <f t="shared" si="3"/>
        <v>0</v>
      </c>
      <c r="M16" s="151">
        <f t="shared" si="4"/>
        <v>0</v>
      </c>
      <c r="N16" s="150">
        <f t="shared" si="5"/>
        <v>0</v>
      </c>
      <c r="O16" s="150">
        <f t="shared" si="6"/>
        <v>0</v>
      </c>
      <c r="P16" s="150">
        <f t="shared" si="1"/>
        <v>0</v>
      </c>
      <c r="Q16" s="118">
        <f>SUM(K16:P16)</f>
        <v>0</v>
      </c>
      <c r="R16" s="79"/>
      <c r="S16" s="154"/>
    </row>
    <row r="17" spans="1:19" ht="18" customHeight="1" x14ac:dyDescent="0.2">
      <c r="A17" s="156" t="s">
        <v>410</v>
      </c>
      <c r="B17" s="157" t="s">
        <v>33</v>
      </c>
      <c r="C17" s="152"/>
      <c r="D17" s="362">
        <v>8</v>
      </c>
      <c r="E17" s="149">
        <v>33</v>
      </c>
      <c r="F17" s="149"/>
      <c r="G17" s="116"/>
      <c r="H17" s="116"/>
      <c r="I17" s="116"/>
      <c r="J17" s="116"/>
      <c r="K17" s="150">
        <f t="shared" si="2"/>
        <v>264</v>
      </c>
      <c r="L17" s="150">
        <f t="shared" si="3"/>
        <v>0</v>
      </c>
      <c r="M17" s="151">
        <f t="shared" si="4"/>
        <v>0</v>
      </c>
      <c r="N17" s="150">
        <f t="shared" si="5"/>
        <v>0</v>
      </c>
      <c r="O17" s="150">
        <f t="shared" si="6"/>
        <v>0</v>
      </c>
      <c r="P17" s="150">
        <f t="shared" si="1"/>
        <v>0</v>
      </c>
      <c r="Q17" s="118">
        <f>SUM(K17:P17)*85%</f>
        <v>224.4</v>
      </c>
      <c r="R17" s="79"/>
      <c r="S17" s="159">
        <f>SUM(K17:P17)</f>
        <v>264</v>
      </c>
    </row>
    <row r="18" spans="1:19" ht="18" customHeight="1" x14ac:dyDescent="0.2">
      <c r="A18" s="160" t="s">
        <v>411</v>
      </c>
      <c r="B18" s="68" t="s">
        <v>34</v>
      </c>
      <c r="C18" s="161"/>
      <c r="D18" s="371">
        <v>5</v>
      </c>
      <c r="E18" s="149">
        <v>6</v>
      </c>
      <c r="F18" s="149"/>
      <c r="G18" s="116"/>
      <c r="H18" s="116"/>
      <c r="I18" s="116"/>
      <c r="J18" s="116"/>
      <c r="K18" s="150">
        <f t="shared" si="2"/>
        <v>30</v>
      </c>
      <c r="L18" s="150">
        <f t="shared" si="3"/>
        <v>0</v>
      </c>
      <c r="M18" s="151">
        <f t="shared" si="4"/>
        <v>0</v>
      </c>
      <c r="N18" s="150">
        <f t="shared" si="5"/>
        <v>0</v>
      </c>
      <c r="O18" s="150">
        <f t="shared" si="6"/>
        <v>0</v>
      </c>
      <c r="P18" s="150">
        <f t="shared" si="1"/>
        <v>0</v>
      </c>
      <c r="Q18" s="118">
        <f>SUM(K18:P18)*85%</f>
        <v>25.5</v>
      </c>
      <c r="R18" s="79"/>
      <c r="S18" s="159">
        <f t="shared" ref="S18:S31" si="7">SUM(K18:P18)</f>
        <v>30</v>
      </c>
    </row>
    <row r="19" spans="1:19" ht="18" customHeight="1" x14ac:dyDescent="0.2">
      <c r="A19" s="160" t="s">
        <v>412</v>
      </c>
      <c r="B19" s="68" t="s">
        <v>35</v>
      </c>
      <c r="C19" s="161"/>
      <c r="D19" s="1027" t="s">
        <v>283</v>
      </c>
      <c r="E19" s="149"/>
      <c r="F19" s="149"/>
      <c r="G19" s="116"/>
      <c r="H19" s="116"/>
      <c r="I19" s="116"/>
      <c r="J19" s="116"/>
      <c r="K19" s="150"/>
      <c r="L19" s="150"/>
      <c r="M19" s="151"/>
      <c r="N19" s="150"/>
      <c r="O19" s="150"/>
      <c r="P19" s="150"/>
      <c r="Q19" s="118">
        <f>SUM(K19:P19)*85%</f>
        <v>0</v>
      </c>
      <c r="R19" s="79"/>
      <c r="S19" s="159">
        <f t="shared" si="7"/>
        <v>0</v>
      </c>
    </row>
    <row r="20" spans="1:19" ht="18" customHeight="1" x14ac:dyDescent="0.2">
      <c r="A20" s="160" t="s">
        <v>413</v>
      </c>
      <c r="B20" s="68" t="s">
        <v>36</v>
      </c>
      <c r="C20" s="161"/>
      <c r="D20" s="1027" t="s">
        <v>283</v>
      </c>
      <c r="E20" s="149"/>
      <c r="F20" s="149"/>
      <c r="G20" s="116"/>
      <c r="H20" s="116"/>
      <c r="I20" s="116"/>
      <c r="J20" s="116"/>
      <c r="K20" s="150"/>
      <c r="L20" s="150"/>
      <c r="M20" s="151"/>
      <c r="N20" s="150"/>
      <c r="O20" s="150"/>
      <c r="P20" s="150"/>
      <c r="Q20" s="118">
        <f>SUM(K20:P20)*85%</f>
        <v>0</v>
      </c>
      <c r="R20" s="79"/>
      <c r="S20" s="159">
        <f t="shared" si="7"/>
        <v>0</v>
      </c>
    </row>
    <row r="21" spans="1:19" ht="18" customHeight="1" x14ac:dyDescent="0.2">
      <c r="A21" s="160" t="s">
        <v>483</v>
      </c>
      <c r="B21" s="1063" t="s">
        <v>484</v>
      </c>
      <c r="C21" s="161"/>
      <c r="D21" s="162">
        <v>60</v>
      </c>
      <c r="E21" s="149"/>
      <c r="F21" s="149"/>
      <c r="G21" s="116"/>
      <c r="H21" s="116"/>
      <c r="I21" s="116"/>
      <c r="J21" s="116"/>
      <c r="K21" s="150">
        <f t="shared" si="2"/>
        <v>0</v>
      </c>
      <c r="L21" s="150">
        <f t="shared" si="3"/>
        <v>0</v>
      </c>
      <c r="M21" s="151">
        <f t="shared" si="4"/>
        <v>0</v>
      </c>
      <c r="N21" s="150">
        <f t="shared" si="5"/>
        <v>0</v>
      </c>
      <c r="O21" s="150">
        <f t="shared" si="6"/>
        <v>0</v>
      </c>
      <c r="P21" s="150">
        <f t="shared" si="1"/>
        <v>0</v>
      </c>
      <c r="Q21" s="118">
        <f>SUM(K21:P21)*85%</f>
        <v>0</v>
      </c>
      <c r="R21" s="79"/>
      <c r="S21" s="159">
        <f t="shared" si="7"/>
        <v>0</v>
      </c>
    </row>
    <row r="22" spans="1:19" ht="18" hidden="1" customHeight="1" x14ac:dyDescent="0.2">
      <c r="A22" s="160">
        <v>1009</v>
      </c>
      <c r="B22" s="68" t="s">
        <v>227</v>
      </c>
      <c r="C22" s="161"/>
      <c r="D22" s="371"/>
      <c r="E22" s="149"/>
      <c r="F22" s="149"/>
      <c r="G22" s="116"/>
      <c r="H22" s="116"/>
      <c r="I22" s="116"/>
      <c r="J22" s="116"/>
      <c r="K22" s="150">
        <f t="shared" si="2"/>
        <v>0</v>
      </c>
      <c r="L22" s="150">
        <f t="shared" si="3"/>
        <v>0</v>
      </c>
      <c r="M22" s="151">
        <f t="shared" si="4"/>
        <v>0</v>
      </c>
      <c r="N22" s="150">
        <f t="shared" si="5"/>
        <v>0</v>
      </c>
      <c r="O22" s="150">
        <f t="shared" si="6"/>
        <v>0</v>
      </c>
      <c r="P22" s="150">
        <f t="shared" si="1"/>
        <v>0</v>
      </c>
      <c r="Q22" s="118">
        <f>SUM(K22:P22)*75%</f>
        <v>0</v>
      </c>
      <c r="R22" s="79"/>
      <c r="S22" s="159">
        <f t="shared" si="7"/>
        <v>0</v>
      </c>
    </row>
    <row r="23" spans="1:19" ht="18" customHeight="1" x14ac:dyDescent="0.2">
      <c r="A23" s="160" t="s">
        <v>414</v>
      </c>
      <c r="B23" s="68" t="s">
        <v>447</v>
      </c>
      <c r="C23" s="161"/>
      <c r="D23" s="371">
        <v>20</v>
      </c>
      <c r="E23" s="149"/>
      <c r="F23" s="149"/>
      <c r="G23" s="116"/>
      <c r="H23" s="116"/>
      <c r="I23" s="116"/>
      <c r="J23" s="116"/>
      <c r="K23" s="150">
        <f t="shared" si="2"/>
        <v>0</v>
      </c>
      <c r="L23" s="150">
        <f t="shared" si="3"/>
        <v>0</v>
      </c>
      <c r="M23" s="151">
        <f t="shared" si="4"/>
        <v>0</v>
      </c>
      <c r="N23" s="150">
        <f t="shared" si="5"/>
        <v>0</v>
      </c>
      <c r="O23" s="150">
        <f t="shared" si="6"/>
        <v>0</v>
      </c>
      <c r="P23" s="150">
        <f t="shared" si="1"/>
        <v>0</v>
      </c>
      <c r="Q23" s="118">
        <f>SUM(K23:P23)*85%</f>
        <v>0</v>
      </c>
      <c r="R23" s="79"/>
      <c r="S23" s="159">
        <f t="shared" si="7"/>
        <v>0</v>
      </c>
    </row>
    <row r="24" spans="1:19" ht="18" customHeight="1" x14ac:dyDescent="0.2">
      <c r="A24" s="160" t="s">
        <v>415</v>
      </c>
      <c r="B24" s="68" t="s">
        <v>147</v>
      </c>
      <c r="C24" s="161"/>
      <c r="D24" s="371">
        <v>10</v>
      </c>
      <c r="E24" s="149"/>
      <c r="F24" s="149"/>
      <c r="G24" s="116"/>
      <c r="H24" s="116"/>
      <c r="I24" s="116"/>
      <c r="J24" s="116"/>
      <c r="K24" s="150">
        <f t="shared" si="2"/>
        <v>0</v>
      </c>
      <c r="L24" s="150">
        <f t="shared" si="3"/>
        <v>0</v>
      </c>
      <c r="M24" s="151">
        <f t="shared" si="4"/>
        <v>0</v>
      </c>
      <c r="N24" s="150">
        <f t="shared" si="5"/>
        <v>0</v>
      </c>
      <c r="O24" s="150">
        <f t="shared" si="6"/>
        <v>0</v>
      </c>
      <c r="P24" s="150">
        <f t="shared" si="1"/>
        <v>0</v>
      </c>
      <c r="Q24" s="118">
        <f>SUM(K24:P24)*85%</f>
        <v>0</v>
      </c>
      <c r="R24" s="79"/>
      <c r="S24" s="159">
        <f t="shared" si="7"/>
        <v>0</v>
      </c>
    </row>
    <row r="25" spans="1:19" ht="18" customHeight="1" x14ac:dyDescent="0.2">
      <c r="A25" s="160" t="s">
        <v>415</v>
      </c>
      <c r="B25" s="68" t="s">
        <v>148</v>
      </c>
      <c r="C25" s="161"/>
      <c r="D25" s="371">
        <v>5</v>
      </c>
      <c r="E25" s="149"/>
      <c r="F25" s="149"/>
      <c r="G25" s="116"/>
      <c r="H25" s="116"/>
      <c r="I25" s="116"/>
      <c r="J25" s="116"/>
      <c r="K25" s="150">
        <f t="shared" si="2"/>
        <v>0</v>
      </c>
      <c r="L25" s="150">
        <f t="shared" si="3"/>
        <v>0</v>
      </c>
      <c r="M25" s="151">
        <f t="shared" si="4"/>
        <v>0</v>
      </c>
      <c r="N25" s="150">
        <f t="shared" si="5"/>
        <v>0</v>
      </c>
      <c r="O25" s="150">
        <f t="shared" si="6"/>
        <v>0</v>
      </c>
      <c r="P25" s="150">
        <f t="shared" si="1"/>
        <v>0</v>
      </c>
      <c r="Q25" s="118">
        <f>SUM(K25:P25)*85%</f>
        <v>0</v>
      </c>
      <c r="R25" s="79"/>
      <c r="S25" s="159">
        <f t="shared" si="7"/>
        <v>0</v>
      </c>
    </row>
    <row r="26" spans="1:19" ht="18" customHeight="1" x14ac:dyDescent="0.2">
      <c r="A26" s="156" t="s">
        <v>416</v>
      </c>
      <c r="B26" s="68" t="s">
        <v>228</v>
      </c>
      <c r="C26" s="152"/>
      <c r="D26" s="362">
        <v>50</v>
      </c>
      <c r="E26" s="149">
        <v>1</v>
      </c>
      <c r="F26" s="149"/>
      <c r="G26" s="116"/>
      <c r="H26" s="116"/>
      <c r="I26" s="116"/>
      <c r="J26" s="116"/>
      <c r="K26" s="176">
        <f t="shared" si="2"/>
        <v>50</v>
      </c>
      <c r="L26" s="176">
        <f t="shared" si="3"/>
        <v>0</v>
      </c>
      <c r="M26" s="151">
        <f t="shared" si="4"/>
        <v>0</v>
      </c>
      <c r="N26" s="176">
        <f t="shared" si="5"/>
        <v>0</v>
      </c>
      <c r="O26" s="176">
        <f t="shared" si="6"/>
        <v>0</v>
      </c>
      <c r="P26" s="176">
        <f t="shared" si="1"/>
        <v>0</v>
      </c>
      <c r="Q26" s="118">
        <f>SUM(K26:P26)*85%</f>
        <v>42.5</v>
      </c>
      <c r="R26" s="79"/>
      <c r="S26" s="159">
        <f t="shared" si="7"/>
        <v>50</v>
      </c>
    </row>
    <row r="27" spans="1:19" ht="18" hidden="1" customHeight="1" x14ac:dyDescent="0.2">
      <c r="A27" s="156">
        <v>1013</v>
      </c>
      <c r="B27" s="68" t="s">
        <v>229</v>
      </c>
      <c r="C27" s="152"/>
      <c r="D27" s="362"/>
      <c r="E27" s="149"/>
      <c r="F27" s="149"/>
      <c r="G27" s="116"/>
      <c r="H27" s="116"/>
      <c r="I27" s="116"/>
      <c r="J27" s="116"/>
      <c r="K27" s="150">
        <f t="shared" si="2"/>
        <v>0</v>
      </c>
      <c r="L27" s="150">
        <f t="shared" si="3"/>
        <v>0</v>
      </c>
      <c r="M27" s="151">
        <f t="shared" si="4"/>
        <v>0</v>
      </c>
      <c r="N27" s="150">
        <f t="shared" si="5"/>
        <v>0</v>
      </c>
      <c r="O27" s="150">
        <f t="shared" si="6"/>
        <v>0</v>
      </c>
      <c r="P27" s="150">
        <f t="shared" si="1"/>
        <v>0</v>
      </c>
      <c r="Q27" s="118">
        <f>SUM(K27:P27)*75%</f>
        <v>0</v>
      </c>
      <c r="R27" s="79"/>
      <c r="S27" s="159">
        <f t="shared" si="7"/>
        <v>0</v>
      </c>
    </row>
    <row r="28" spans="1:19" ht="18" hidden="1" customHeight="1" x14ac:dyDescent="0.2">
      <c r="A28" s="156">
        <v>1014</v>
      </c>
      <c r="B28" s="68" t="s">
        <v>230</v>
      </c>
      <c r="C28" s="152"/>
      <c r="D28" s="362"/>
      <c r="E28" s="149"/>
      <c r="F28" s="149"/>
      <c r="G28" s="116"/>
      <c r="H28" s="116"/>
      <c r="I28" s="116"/>
      <c r="J28" s="116"/>
      <c r="K28" s="150">
        <f t="shared" si="2"/>
        <v>0</v>
      </c>
      <c r="L28" s="150">
        <f t="shared" si="3"/>
        <v>0</v>
      </c>
      <c r="M28" s="151">
        <f t="shared" si="4"/>
        <v>0</v>
      </c>
      <c r="N28" s="150">
        <f t="shared" si="5"/>
        <v>0</v>
      </c>
      <c r="O28" s="150">
        <f t="shared" si="6"/>
        <v>0</v>
      </c>
      <c r="P28" s="150">
        <f t="shared" si="1"/>
        <v>0</v>
      </c>
      <c r="Q28" s="118">
        <f>SUM(K28:P28)*75%</f>
        <v>0</v>
      </c>
      <c r="R28" s="79"/>
      <c r="S28" s="159">
        <f t="shared" si="7"/>
        <v>0</v>
      </c>
    </row>
    <row r="29" spans="1:19" ht="18" customHeight="1" x14ac:dyDescent="0.2">
      <c r="A29" s="156" t="s">
        <v>485</v>
      </c>
      <c r="B29" s="1067" t="s">
        <v>486</v>
      </c>
      <c r="C29" s="152"/>
      <c r="D29" s="1065">
        <v>4</v>
      </c>
      <c r="E29" s="149"/>
      <c r="F29" s="149"/>
      <c r="G29" s="116"/>
      <c r="H29" s="116"/>
      <c r="I29" s="116"/>
      <c r="J29" s="116"/>
      <c r="K29" s="150">
        <f t="shared" si="2"/>
        <v>0</v>
      </c>
      <c r="L29" s="150">
        <f t="shared" si="3"/>
        <v>0</v>
      </c>
      <c r="M29" s="151">
        <f t="shared" si="4"/>
        <v>0</v>
      </c>
      <c r="N29" s="150">
        <f t="shared" si="5"/>
        <v>0</v>
      </c>
      <c r="O29" s="150">
        <f t="shared" si="6"/>
        <v>0</v>
      </c>
      <c r="P29" s="150">
        <f t="shared" si="1"/>
        <v>0</v>
      </c>
      <c r="Q29" s="118">
        <f>SUM(K29:P29)</f>
        <v>0</v>
      </c>
      <c r="R29" s="79"/>
      <c r="S29" s="159">
        <f t="shared" si="7"/>
        <v>0</v>
      </c>
    </row>
    <row r="30" spans="1:19" ht="18" customHeight="1" x14ac:dyDescent="0.2">
      <c r="A30" s="156" t="s">
        <v>487</v>
      </c>
      <c r="B30" s="1067" t="s">
        <v>486</v>
      </c>
      <c r="C30" s="152"/>
      <c r="D30" s="1065">
        <v>2.5</v>
      </c>
      <c r="E30" s="149"/>
      <c r="F30" s="149"/>
      <c r="G30" s="116"/>
      <c r="H30" s="116"/>
      <c r="I30" s="116"/>
      <c r="J30" s="116"/>
      <c r="K30" s="150">
        <f t="shared" si="2"/>
        <v>0</v>
      </c>
      <c r="L30" s="150">
        <f t="shared" si="3"/>
        <v>0</v>
      </c>
      <c r="M30" s="151">
        <f t="shared" si="4"/>
        <v>0</v>
      </c>
      <c r="N30" s="150">
        <f t="shared" si="5"/>
        <v>0</v>
      </c>
      <c r="O30" s="150">
        <f t="shared" si="6"/>
        <v>0</v>
      </c>
      <c r="P30" s="150">
        <f t="shared" si="1"/>
        <v>0</v>
      </c>
      <c r="Q30" s="118">
        <f>SUM(K30:P30)</f>
        <v>0</v>
      </c>
      <c r="R30" s="79"/>
      <c r="S30" s="159">
        <f t="shared" si="7"/>
        <v>0</v>
      </c>
    </row>
    <row r="31" spans="1:19" ht="18" customHeight="1" x14ac:dyDescent="0.2">
      <c r="A31" s="156" t="s">
        <v>417</v>
      </c>
      <c r="B31" s="68" t="s">
        <v>471</v>
      </c>
      <c r="C31" s="152"/>
      <c r="D31" s="362">
        <v>5</v>
      </c>
      <c r="E31" s="149">
        <v>16</v>
      </c>
      <c r="F31" s="149"/>
      <c r="G31" s="116"/>
      <c r="H31" s="116"/>
      <c r="I31" s="116"/>
      <c r="J31" s="116"/>
      <c r="K31" s="176">
        <f>E31*D31</f>
        <v>80</v>
      </c>
      <c r="L31" s="176">
        <f t="shared" si="3"/>
        <v>0</v>
      </c>
      <c r="M31" s="151">
        <f t="shared" si="4"/>
        <v>0</v>
      </c>
      <c r="N31" s="176">
        <f t="shared" si="5"/>
        <v>0</v>
      </c>
      <c r="O31" s="176">
        <f t="shared" si="6"/>
        <v>0</v>
      </c>
      <c r="P31" s="176">
        <f t="shared" si="1"/>
        <v>0</v>
      </c>
      <c r="Q31" s="118">
        <f>(SUM(K31:P31)+Q171)*85%</f>
        <v>68</v>
      </c>
      <c r="R31" s="79"/>
      <c r="S31" s="159">
        <f t="shared" si="7"/>
        <v>80</v>
      </c>
    </row>
    <row r="32" spans="1:19" ht="18" hidden="1" customHeight="1" thickBot="1" x14ac:dyDescent="0.25">
      <c r="A32" s="156">
        <v>1018</v>
      </c>
      <c r="B32" s="68" t="s">
        <v>231</v>
      </c>
      <c r="C32" s="152"/>
      <c r="D32" s="362"/>
      <c r="E32" s="149"/>
      <c r="F32" s="149"/>
      <c r="G32" s="116"/>
      <c r="H32" s="116"/>
      <c r="I32" s="116"/>
      <c r="J32" s="116"/>
      <c r="K32" s="150">
        <f t="shared" si="2"/>
        <v>0</v>
      </c>
      <c r="L32" s="150">
        <f t="shared" si="3"/>
        <v>0</v>
      </c>
      <c r="M32" s="151">
        <f t="shared" si="4"/>
        <v>0</v>
      </c>
      <c r="N32" s="150">
        <f t="shared" si="5"/>
        <v>0</v>
      </c>
      <c r="O32" s="150">
        <f t="shared" si="6"/>
        <v>0</v>
      </c>
      <c r="P32" s="150">
        <f t="shared" si="1"/>
        <v>0</v>
      </c>
      <c r="Q32" s="118">
        <f>SUM(K32:P32)*70%</f>
        <v>0</v>
      </c>
      <c r="R32" s="79"/>
      <c r="S32" s="165">
        <f>SUM(K32:L32)</f>
        <v>0</v>
      </c>
    </row>
    <row r="33" spans="1:19" ht="18" customHeight="1" thickBot="1" x14ac:dyDescent="0.25">
      <c r="A33" s="156" t="s">
        <v>417</v>
      </c>
      <c r="B33" s="68" t="s">
        <v>408</v>
      </c>
      <c r="C33" s="152"/>
      <c r="D33" s="362">
        <v>4</v>
      </c>
      <c r="E33" s="149"/>
      <c r="F33" s="149"/>
      <c r="G33" s="116"/>
      <c r="H33" s="116"/>
      <c r="I33" s="116"/>
      <c r="J33" s="116"/>
      <c r="K33" s="117">
        <f>E33*D33</f>
        <v>0</v>
      </c>
      <c r="L33" s="117">
        <f>F33*D33</f>
        <v>0</v>
      </c>
      <c r="M33" s="164">
        <f>G33*D33</f>
        <v>0</v>
      </c>
      <c r="N33" s="117">
        <f>H33*D33</f>
        <v>0</v>
      </c>
      <c r="O33" s="117">
        <f>I33*D33</f>
        <v>0</v>
      </c>
      <c r="P33" s="117">
        <f>J33*D33</f>
        <v>0</v>
      </c>
      <c r="Q33" s="118">
        <f>(SUM(K33:P33))</f>
        <v>0</v>
      </c>
      <c r="R33" s="79"/>
      <c r="S33" s="204"/>
    </row>
    <row r="34" spans="1:19" ht="18" customHeight="1" thickBot="1" x14ac:dyDescent="0.25">
      <c r="A34" s="156" t="s">
        <v>418</v>
      </c>
      <c r="B34" s="68" t="s">
        <v>38</v>
      </c>
      <c r="C34" s="152"/>
      <c r="D34" s="1029" t="s">
        <v>283</v>
      </c>
      <c r="E34" s="149"/>
      <c r="F34" s="149"/>
      <c r="G34" s="116"/>
      <c r="H34" s="116"/>
      <c r="I34" s="116"/>
      <c r="J34" s="116"/>
      <c r="K34" s="117"/>
      <c r="L34" s="117"/>
      <c r="M34" s="164"/>
      <c r="N34" s="117"/>
      <c r="O34" s="117"/>
      <c r="P34" s="117"/>
      <c r="Q34" s="118">
        <f t="shared" ref="Q34:Q40" si="8">SUM(K34:P34)</f>
        <v>0</v>
      </c>
      <c r="R34" s="79"/>
      <c r="S34" s="372">
        <f>SUM(S17:S32)</f>
        <v>424</v>
      </c>
    </row>
    <row r="35" spans="1:19" ht="18" hidden="1" customHeight="1" x14ac:dyDescent="0.2">
      <c r="A35" s="156">
        <v>1020</v>
      </c>
      <c r="B35" s="68" t="s">
        <v>37</v>
      </c>
      <c r="C35" s="152"/>
      <c r="D35" s="362"/>
      <c r="E35" s="149"/>
      <c r="F35" s="149"/>
      <c r="G35" s="116"/>
      <c r="H35" s="116"/>
      <c r="I35" s="116"/>
      <c r="J35" s="116"/>
      <c r="K35" s="150">
        <f t="shared" si="2"/>
        <v>0</v>
      </c>
      <c r="L35" s="150">
        <f t="shared" si="3"/>
        <v>0</v>
      </c>
      <c r="M35" s="151">
        <f t="shared" si="4"/>
        <v>0</v>
      </c>
      <c r="N35" s="150">
        <f t="shared" si="5"/>
        <v>0</v>
      </c>
      <c r="O35" s="150">
        <f t="shared" si="6"/>
        <v>0</v>
      </c>
      <c r="P35" s="150">
        <f t="shared" si="1"/>
        <v>0</v>
      </c>
      <c r="Q35" s="118">
        <f t="shared" si="8"/>
        <v>0</v>
      </c>
      <c r="R35" s="79"/>
      <c r="S35" s="175"/>
    </row>
    <row r="36" spans="1:19" ht="18" hidden="1" customHeight="1" x14ac:dyDescent="0.2">
      <c r="A36" s="156">
        <v>1021</v>
      </c>
      <c r="B36" s="68" t="s">
        <v>157</v>
      </c>
      <c r="C36" s="152"/>
      <c r="D36" s="362">
        <v>65</v>
      </c>
      <c r="E36" s="149"/>
      <c r="F36" s="149"/>
      <c r="G36" s="116"/>
      <c r="H36" s="116"/>
      <c r="I36" s="116"/>
      <c r="J36" s="116"/>
      <c r="K36" s="150">
        <f t="shared" si="2"/>
        <v>0</v>
      </c>
      <c r="L36" s="150">
        <f t="shared" si="3"/>
        <v>0</v>
      </c>
      <c r="M36" s="151">
        <f t="shared" si="4"/>
        <v>0</v>
      </c>
      <c r="N36" s="150">
        <f t="shared" si="5"/>
        <v>0</v>
      </c>
      <c r="O36" s="150">
        <f t="shared" si="6"/>
        <v>0</v>
      </c>
      <c r="P36" s="150">
        <f t="shared" si="1"/>
        <v>0</v>
      </c>
      <c r="Q36" s="118">
        <f t="shared" si="8"/>
        <v>0</v>
      </c>
      <c r="R36" s="79"/>
      <c r="S36" s="175"/>
    </row>
    <row r="37" spans="1:19" ht="18" hidden="1" customHeight="1" x14ac:dyDescent="0.2">
      <c r="A37" s="156">
        <v>1022</v>
      </c>
      <c r="B37" s="68" t="s">
        <v>158</v>
      </c>
      <c r="C37" s="152"/>
      <c r="D37" s="362"/>
      <c r="E37" s="149"/>
      <c r="F37" s="149"/>
      <c r="G37" s="116"/>
      <c r="H37" s="116"/>
      <c r="I37" s="116"/>
      <c r="J37" s="116"/>
      <c r="K37" s="150">
        <f t="shared" si="2"/>
        <v>0</v>
      </c>
      <c r="L37" s="150">
        <f t="shared" si="3"/>
        <v>0</v>
      </c>
      <c r="M37" s="151">
        <f t="shared" si="4"/>
        <v>0</v>
      </c>
      <c r="N37" s="150">
        <f t="shared" si="5"/>
        <v>0</v>
      </c>
      <c r="O37" s="150">
        <f t="shared" si="6"/>
        <v>0</v>
      </c>
      <c r="P37" s="150">
        <f t="shared" si="1"/>
        <v>0</v>
      </c>
      <c r="Q37" s="118">
        <f t="shared" si="8"/>
        <v>0</v>
      </c>
      <c r="R37" s="79"/>
      <c r="S37" s="175"/>
    </row>
    <row r="38" spans="1:19" ht="18" customHeight="1" x14ac:dyDescent="0.2">
      <c r="A38" s="156" t="s">
        <v>419</v>
      </c>
      <c r="B38" s="68" t="s">
        <v>319</v>
      </c>
      <c r="C38" s="152"/>
      <c r="D38" s="362"/>
      <c r="E38" s="149"/>
      <c r="F38" s="149"/>
      <c r="G38" s="116"/>
      <c r="H38" s="116"/>
      <c r="I38" s="116"/>
      <c r="J38" s="116"/>
      <c r="K38" s="1030"/>
      <c r="L38" s="1030"/>
      <c r="M38" s="1017"/>
      <c r="N38" s="1030"/>
      <c r="O38" s="1030"/>
      <c r="P38" s="1030"/>
      <c r="Q38" s="118">
        <f t="shared" si="8"/>
        <v>0</v>
      </c>
      <c r="R38" s="79"/>
      <c r="S38" s="175"/>
    </row>
    <row r="39" spans="1:19" ht="18" customHeight="1" x14ac:dyDescent="0.2">
      <c r="A39" s="156" t="s">
        <v>420</v>
      </c>
      <c r="B39" s="68" t="s">
        <v>159</v>
      </c>
      <c r="C39" s="152"/>
      <c r="D39" s="362">
        <v>10</v>
      </c>
      <c r="E39" s="149"/>
      <c r="F39" s="149"/>
      <c r="G39" s="116"/>
      <c r="H39" s="116"/>
      <c r="I39" s="116"/>
      <c r="J39" s="116"/>
      <c r="K39" s="1030">
        <f t="shared" si="2"/>
        <v>0</v>
      </c>
      <c r="L39" s="1030">
        <f t="shared" si="3"/>
        <v>0</v>
      </c>
      <c r="M39" s="1017">
        <f t="shared" si="4"/>
        <v>0</v>
      </c>
      <c r="N39" s="1030">
        <f t="shared" si="5"/>
        <v>0</v>
      </c>
      <c r="O39" s="1030">
        <f t="shared" si="6"/>
        <v>0</v>
      </c>
      <c r="P39" s="1030">
        <f t="shared" si="1"/>
        <v>0</v>
      </c>
      <c r="Q39" s="118">
        <f t="shared" si="8"/>
        <v>0</v>
      </c>
      <c r="R39" s="79"/>
      <c r="S39" s="175"/>
    </row>
    <row r="40" spans="1:19" ht="18" customHeight="1" x14ac:dyDescent="0.2">
      <c r="A40" s="155" t="s">
        <v>421</v>
      </c>
      <c r="B40" s="68" t="s">
        <v>24</v>
      </c>
      <c r="C40" s="166"/>
      <c r="D40" s="373">
        <v>1</v>
      </c>
      <c r="E40" s="168"/>
      <c r="F40" s="149"/>
      <c r="G40" s="116"/>
      <c r="H40" s="116"/>
      <c r="I40" s="116"/>
      <c r="J40" s="116"/>
      <c r="K40" s="1030">
        <f t="shared" si="2"/>
        <v>0</v>
      </c>
      <c r="L40" s="1030">
        <f t="shared" si="3"/>
        <v>0</v>
      </c>
      <c r="M40" s="1017">
        <f t="shared" si="4"/>
        <v>0</v>
      </c>
      <c r="N40" s="1030">
        <f t="shared" si="5"/>
        <v>0</v>
      </c>
      <c r="O40" s="1030">
        <f t="shared" si="6"/>
        <v>0</v>
      </c>
      <c r="P40" s="1030">
        <f t="shared" si="1"/>
        <v>0</v>
      </c>
      <c r="Q40" s="118">
        <f t="shared" si="8"/>
        <v>0</v>
      </c>
      <c r="R40" s="79"/>
      <c r="S40" s="175"/>
    </row>
    <row r="41" spans="1:19" s="170" customFormat="1" ht="18" customHeight="1" x14ac:dyDescent="0.25">
      <c r="A41" s="138"/>
      <c r="B41" s="139" t="s">
        <v>120</v>
      </c>
      <c r="C41" s="152"/>
      <c r="D41" s="140"/>
      <c r="E41" s="141"/>
      <c r="F41" s="142"/>
      <c r="G41" s="143"/>
      <c r="H41" s="143"/>
      <c r="I41" s="143"/>
      <c r="J41" s="143"/>
      <c r="K41" s="368"/>
      <c r="L41" s="368"/>
      <c r="M41" s="369"/>
      <c r="N41" s="368"/>
      <c r="O41" s="368"/>
      <c r="P41" s="368"/>
      <c r="Q41" s="370"/>
      <c r="R41" s="169"/>
    </row>
    <row r="42" spans="1:19" ht="18" customHeight="1" x14ac:dyDescent="0.2">
      <c r="A42" s="171" t="s">
        <v>422</v>
      </c>
      <c r="B42" s="428" t="s">
        <v>121</v>
      </c>
      <c r="C42" s="152"/>
      <c r="D42" s="362" t="s">
        <v>283</v>
      </c>
      <c r="E42" s="149"/>
      <c r="F42" s="149"/>
      <c r="G42" s="116"/>
      <c r="H42" s="116"/>
      <c r="I42" s="116"/>
      <c r="J42" s="116"/>
      <c r="K42" s="117"/>
      <c r="L42" s="117"/>
      <c r="M42" s="164"/>
      <c r="N42" s="117"/>
      <c r="O42" s="117"/>
      <c r="P42" s="117"/>
      <c r="Q42" s="173">
        <f t="shared" ref="Q42:Q48" si="9">SUM(K42:P42)</f>
        <v>0</v>
      </c>
      <c r="R42" s="79"/>
      <c r="S42" s="175"/>
    </row>
    <row r="43" spans="1:19" ht="18" customHeight="1" x14ac:dyDescent="0.2">
      <c r="A43" s="171" t="s">
        <v>423</v>
      </c>
      <c r="B43" s="428" t="s">
        <v>122</v>
      </c>
      <c r="C43" s="152"/>
      <c r="D43" s="362" t="s">
        <v>283</v>
      </c>
      <c r="E43" s="149"/>
      <c r="F43" s="149"/>
      <c r="G43" s="116"/>
      <c r="H43" s="116"/>
      <c r="I43" s="116"/>
      <c r="J43" s="116"/>
      <c r="K43" s="117"/>
      <c r="L43" s="117"/>
      <c r="M43" s="164"/>
      <c r="N43" s="117"/>
      <c r="O43" s="117"/>
      <c r="P43" s="117"/>
      <c r="Q43" s="173">
        <f t="shared" si="9"/>
        <v>0</v>
      </c>
      <c r="R43" s="79"/>
      <c r="S43" s="175"/>
    </row>
    <row r="44" spans="1:19" ht="18" customHeight="1" x14ac:dyDescent="0.2">
      <c r="A44" s="171" t="s">
        <v>424</v>
      </c>
      <c r="B44" s="428" t="s">
        <v>126</v>
      </c>
      <c r="C44" s="152"/>
      <c r="D44" s="362">
        <v>30</v>
      </c>
      <c r="E44" s="149"/>
      <c r="F44" s="149"/>
      <c r="G44" s="116"/>
      <c r="H44" s="116"/>
      <c r="I44" s="116"/>
      <c r="J44" s="116"/>
      <c r="K44" s="117">
        <f>E44*D44</f>
        <v>0</v>
      </c>
      <c r="L44" s="117">
        <f>F44*D44</f>
        <v>0</v>
      </c>
      <c r="M44" s="117">
        <v>0</v>
      </c>
      <c r="N44" s="117">
        <f>H44*D44</f>
        <v>0</v>
      </c>
      <c r="O44" s="117">
        <f t="shared" ref="O44:P48" si="10">I44*D44</f>
        <v>0</v>
      </c>
      <c r="P44" s="117">
        <f t="shared" si="10"/>
        <v>0</v>
      </c>
      <c r="Q44" s="173">
        <f t="shared" si="9"/>
        <v>0</v>
      </c>
      <c r="R44" s="79"/>
      <c r="S44" s="175"/>
    </row>
    <row r="45" spans="1:19" ht="18" customHeight="1" x14ac:dyDescent="0.2">
      <c r="A45" s="171" t="s">
        <v>425</v>
      </c>
      <c r="B45" s="428" t="s">
        <v>125</v>
      </c>
      <c r="C45" s="152"/>
      <c r="D45" s="362">
        <v>35</v>
      </c>
      <c r="E45" s="149"/>
      <c r="F45" s="149"/>
      <c r="G45" s="116"/>
      <c r="H45" s="116"/>
      <c r="I45" s="116"/>
      <c r="J45" s="116"/>
      <c r="K45" s="117">
        <f>E45*D45</f>
        <v>0</v>
      </c>
      <c r="L45" s="117">
        <f>F45*D45</f>
        <v>0</v>
      </c>
      <c r="M45" s="164">
        <v>0</v>
      </c>
      <c r="N45" s="117">
        <f>H45*D45</f>
        <v>0</v>
      </c>
      <c r="O45" s="117">
        <f t="shared" si="10"/>
        <v>0</v>
      </c>
      <c r="P45" s="117">
        <f t="shared" si="10"/>
        <v>0</v>
      </c>
      <c r="Q45" s="173">
        <f t="shared" si="9"/>
        <v>0</v>
      </c>
      <c r="R45" s="79"/>
      <c r="S45" s="175"/>
    </row>
    <row r="46" spans="1:19" ht="18" customHeight="1" x14ac:dyDescent="0.2">
      <c r="A46" s="171" t="s">
        <v>426</v>
      </c>
      <c r="B46" s="428" t="s">
        <v>124</v>
      </c>
      <c r="C46" s="152"/>
      <c r="D46" s="362">
        <v>30</v>
      </c>
      <c r="E46" s="149"/>
      <c r="F46" s="149"/>
      <c r="G46" s="116"/>
      <c r="H46" s="116"/>
      <c r="I46" s="116"/>
      <c r="J46" s="116"/>
      <c r="K46" s="117">
        <f>E46*D46</f>
        <v>0</v>
      </c>
      <c r="L46" s="117">
        <f>F46*D46</f>
        <v>0</v>
      </c>
      <c r="M46" s="164">
        <f>G46*D46</f>
        <v>0</v>
      </c>
      <c r="N46" s="117">
        <f>H46*D46</f>
        <v>0</v>
      </c>
      <c r="O46" s="117">
        <f t="shared" si="10"/>
        <v>0</v>
      </c>
      <c r="P46" s="117">
        <f t="shared" si="10"/>
        <v>0</v>
      </c>
      <c r="Q46" s="173">
        <f t="shared" si="9"/>
        <v>0</v>
      </c>
      <c r="R46" s="79"/>
      <c r="S46" s="175"/>
    </row>
    <row r="47" spans="1:19" ht="18" customHeight="1" x14ac:dyDescent="0.2">
      <c r="A47" s="171" t="s">
        <v>427</v>
      </c>
      <c r="B47" s="428" t="s">
        <v>123</v>
      </c>
      <c r="C47" s="152"/>
      <c r="D47" s="362">
        <v>25</v>
      </c>
      <c r="E47" s="149"/>
      <c r="F47" s="149"/>
      <c r="G47" s="116"/>
      <c r="H47" s="116"/>
      <c r="I47" s="116"/>
      <c r="J47" s="116"/>
      <c r="K47" s="117">
        <f>E47*D47</f>
        <v>0</v>
      </c>
      <c r="L47" s="117">
        <f>F47*D47</f>
        <v>0</v>
      </c>
      <c r="M47" s="164">
        <f>G47*D47</f>
        <v>0</v>
      </c>
      <c r="N47" s="117">
        <f>H47*D47</f>
        <v>0</v>
      </c>
      <c r="O47" s="117">
        <f t="shared" si="10"/>
        <v>0</v>
      </c>
      <c r="P47" s="117">
        <f t="shared" si="10"/>
        <v>0</v>
      </c>
      <c r="Q47" s="173">
        <f t="shared" si="9"/>
        <v>0</v>
      </c>
      <c r="R47" s="79"/>
      <c r="S47" s="175"/>
    </row>
    <row r="48" spans="1:19" ht="18" customHeight="1" x14ac:dyDescent="0.2">
      <c r="A48" s="171" t="s">
        <v>221</v>
      </c>
      <c r="B48" s="428" t="s">
        <v>145</v>
      </c>
      <c r="C48" s="152"/>
      <c r="D48" s="362">
        <v>25</v>
      </c>
      <c r="E48" s="149"/>
      <c r="F48" s="149"/>
      <c r="G48" s="116"/>
      <c r="H48" s="116"/>
      <c r="I48" s="116"/>
      <c r="J48" s="116"/>
      <c r="K48" s="936">
        <f>E48*D48</f>
        <v>0</v>
      </c>
      <c r="L48" s="936">
        <f>F48*D48</f>
        <v>0</v>
      </c>
      <c r="M48" s="937">
        <f>G48*D48</f>
        <v>0</v>
      </c>
      <c r="N48" s="1030">
        <f>H48*D48</f>
        <v>0</v>
      </c>
      <c r="O48" s="936">
        <f t="shared" si="10"/>
        <v>0</v>
      </c>
      <c r="P48" s="936">
        <f t="shared" si="10"/>
        <v>0</v>
      </c>
      <c r="Q48" s="173">
        <f t="shared" si="9"/>
        <v>0</v>
      </c>
      <c r="R48" s="79"/>
      <c r="S48" s="175"/>
    </row>
    <row r="49" spans="1:18" s="170" customFormat="1" ht="18" customHeight="1" x14ac:dyDescent="0.25">
      <c r="A49" s="138"/>
      <c r="B49" s="139" t="s">
        <v>7</v>
      </c>
      <c r="C49" s="152"/>
      <c r="D49" s="140"/>
      <c r="E49" s="141"/>
      <c r="F49" s="142"/>
      <c r="G49" s="143"/>
      <c r="H49" s="143"/>
      <c r="I49" s="143"/>
      <c r="J49" s="143"/>
      <c r="K49" s="368"/>
      <c r="L49" s="368"/>
      <c r="M49" s="369"/>
      <c r="N49" s="368"/>
      <c r="O49" s="368"/>
      <c r="P49" s="368"/>
      <c r="Q49" s="370"/>
      <c r="R49" s="169"/>
    </row>
    <row r="50" spans="1:18" ht="18" customHeight="1" x14ac:dyDescent="0.2">
      <c r="A50" s="156" t="s">
        <v>422</v>
      </c>
      <c r="B50" s="157" t="s">
        <v>26</v>
      </c>
      <c r="C50" s="152"/>
      <c r="D50" s="362" t="s">
        <v>283</v>
      </c>
      <c r="E50" s="177"/>
      <c r="F50" s="149"/>
      <c r="G50" s="116"/>
      <c r="H50" s="116"/>
      <c r="I50" s="116"/>
      <c r="J50" s="116"/>
      <c r="K50" s="117"/>
      <c r="L50" s="117"/>
      <c r="M50" s="164"/>
      <c r="N50" s="117"/>
      <c r="O50" s="117"/>
      <c r="P50" s="117"/>
      <c r="Q50" s="173">
        <f>SUM(K50:P50)</f>
        <v>0</v>
      </c>
      <c r="R50" s="79"/>
    </row>
    <row r="51" spans="1:18" ht="18" customHeight="1" x14ac:dyDescent="0.2">
      <c r="A51" s="156" t="s">
        <v>423</v>
      </c>
      <c r="B51" s="157" t="s">
        <v>27</v>
      </c>
      <c r="C51" s="152"/>
      <c r="D51" s="362" t="s">
        <v>283</v>
      </c>
      <c r="E51" s="177"/>
      <c r="F51" s="149"/>
      <c r="G51" s="116"/>
      <c r="H51" s="116"/>
      <c r="I51" s="116"/>
      <c r="J51" s="116"/>
      <c r="K51" s="117"/>
      <c r="L51" s="117"/>
      <c r="M51" s="164"/>
      <c r="N51" s="117"/>
      <c r="O51" s="117"/>
      <c r="P51" s="117"/>
      <c r="Q51" s="173">
        <f>SUM(K51:P51)</f>
        <v>0</v>
      </c>
      <c r="R51" s="79"/>
    </row>
    <row r="52" spans="1:18" ht="18" customHeight="1" x14ac:dyDescent="0.2">
      <c r="A52" s="156" t="s">
        <v>428</v>
      </c>
      <c r="B52" s="157" t="s">
        <v>232</v>
      </c>
      <c r="C52" s="152"/>
      <c r="D52" s="362">
        <v>15</v>
      </c>
      <c r="E52" s="177"/>
      <c r="F52" s="149"/>
      <c r="G52" s="116"/>
      <c r="H52" s="116"/>
      <c r="I52" s="116"/>
      <c r="J52" s="116"/>
      <c r="K52" s="936">
        <f t="shared" ref="K52:K88" si="11">E52*D52</f>
        <v>0</v>
      </c>
      <c r="L52" s="936">
        <f>F52*D52</f>
        <v>0</v>
      </c>
      <c r="M52" s="937">
        <f t="shared" ref="M52:M69" si="12">G52*D52</f>
        <v>0</v>
      </c>
      <c r="N52" s="1030">
        <f t="shared" ref="N52:N88" si="13">H52*D52</f>
        <v>0</v>
      </c>
      <c r="O52" s="936">
        <f t="shared" ref="O52:P88" si="14">I52*D52</f>
        <v>0</v>
      </c>
      <c r="P52" s="936">
        <f t="shared" si="14"/>
        <v>0</v>
      </c>
      <c r="Q52" s="173">
        <f>SUM(K52:P52)</f>
        <v>0</v>
      </c>
      <c r="R52" s="79"/>
    </row>
    <row r="53" spans="1:18" ht="18" customHeight="1" x14ac:dyDescent="0.2">
      <c r="A53" s="156" t="s">
        <v>424</v>
      </c>
      <c r="B53" s="157" t="s">
        <v>28</v>
      </c>
      <c r="C53" s="180"/>
      <c r="D53" s="362">
        <v>30</v>
      </c>
      <c r="E53" s="177"/>
      <c r="F53" s="149"/>
      <c r="G53" s="116"/>
      <c r="H53" s="116"/>
      <c r="I53" s="116"/>
      <c r="J53" s="116"/>
      <c r="K53" s="117">
        <f>E53*D53</f>
        <v>0</v>
      </c>
      <c r="L53" s="117">
        <f>F53*D53</f>
        <v>0</v>
      </c>
      <c r="M53" s="117">
        <f>G53*D53</f>
        <v>0</v>
      </c>
      <c r="N53" s="117">
        <f>H53*D53</f>
        <v>0</v>
      </c>
      <c r="O53" s="117">
        <f t="shared" ref="O53:P56" si="15">I53*D53</f>
        <v>0</v>
      </c>
      <c r="P53" s="117">
        <f t="shared" si="15"/>
        <v>0</v>
      </c>
      <c r="Q53" s="173">
        <f>SUM(K53:P53)</f>
        <v>0</v>
      </c>
      <c r="R53" s="79"/>
    </row>
    <row r="54" spans="1:18" ht="18" hidden="1" customHeight="1" x14ac:dyDescent="0.2">
      <c r="A54" s="156">
        <v>1103</v>
      </c>
      <c r="B54" s="157" t="s">
        <v>305</v>
      </c>
      <c r="C54" s="180"/>
      <c r="D54" s="362"/>
      <c r="E54" s="177"/>
      <c r="F54" s="149"/>
      <c r="G54" s="116"/>
      <c r="H54" s="116"/>
      <c r="I54" s="116"/>
      <c r="J54" s="116"/>
      <c r="K54" s="117">
        <f>E54*D54</f>
        <v>0</v>
      </c>
      <c r="L54" s="117">
        <f>F54*D54</f>
        <v>0</v>
      </c>
      <c r="M54" s="117">
        <f t="shared" si="12"/>
        <v>0</v>
      </c>
      <c r="N54" s="117">
        <f>H54*D54</f>
        <v>0</v>
      </c>
      <c r="O54" s="117">
        <f t="shared" si="15"/>
        <v>0</v>
      </c>
      <c r="P54" s="117">
        <f t="shared" si="15"/>
        <v>0</v>
      </c>
      <c r="Q54" s="173">
        <f>SUM(K54:M54)</f>
        <v>0</v>
      </c>
      <c r="R54" s="79"/>
    </row>
    <row r="55" spans="1:18" ht="18" customHeight="1" x14ac:dyDescent="0.2">
      <c r="A55" s="156" t="s">
        <v>425</v>
      </c>
      <c r="B55" s="157" t="s">
        <v>29</v>
      </c>
      <c r="C55" s="180"/>
      <c r="D55" s="362">
        <v>40</v>
      </c>
      <c r="E55" s="177"/>
      <c r="F55" s="149"/>
      <c r="G55" s="116"/>
      <c r="H55" s="116"/>
      <c r="I55" s="116"/>
      <c r="J55" s="116"/>
      <c r="K55" s="117">
        <f>E55*D55</f>
        <v>0</v>
      </c>
      <c r="L55" s="117">
        <f>F55*D55</f>
        <v>0</v>
      </c>
      <c r="M55" s="117">
        <f>G55*D55</f>
        <v>0</v>
      </c>
      <c r="N55" s="117">
        <f>H55*D55</f>
        <v>0</v>
      </c>
      <c r="O55" s="117">
        <f t="shared" si="15"/>
        <v>0</v>
      </c>
      <c r="P55" s="117">
        <f t="shared" si="15"/>
        <v>0</v>
      </c>
      <c r="Q55" s="173">
        <f>SUM(K55:P55)</f>
        <v>0</v>
      </c>
      <c r="R55" s="79"/>
    </row>
    <row r="56" spans="1:18" ht="18" hidden="1" customHeight="1" x14ac:dyDescent="0.2">
      <c r="A56" s="156">
        <v>1104</v>
      </c>
      <c r="B56" s="157" t="s">
        <v>306</v>
      </c>
      <c r="C56" s="180"/>
      <c r="D56" s="362"/>
      <c r="E56" s="177"/>
      <c r="F56" s="149"/>
      <c r="G56" s="116"/>
      <c r="H56" s="116"/>
      <c r="I56" s="116"/>
      <c r="J56" s="116"/>
      <c r="K56" s="117">
        <f>E56*D56</f>
        <v>0</v>
      </c>
      <c r="L56" s="117">
        <f>F56*D56</f>
        <v>0</v>
      </c>
      <c r="M56" s="117">
        <f t="shared" si="12"/>
        <v>0</v>
      </c>
      <c r="N56" s="117">
        <f>H56*D56</f>
        <v>0</v>
      </c>
      <c r="O56" s="117">
        <f t="shared" si="15"/>
        <v>0</v>
      </c>
      <c r="P56" s="117">
        <f t="shared" si="15"/>
        <v>0</v>
      </c>
      <c r="Q56" s="173">
        <f>SUM(K56:M56)</f>
        <v>0</v>
      </c>
      <c r="R56" s="79"/>
    </row>
    <row r="57" spans="1:18" ht="18" customHeight="1" x14ac:dyDescent="0.2">
      <c r="A57" s="156" t="s">
        <v>429</v>
      </c>
      <c r="B57" s="157" t="s">
        <v>244</v>
      </c>
      <c r="C57" s="180"/>
      <c r="D57" s="362">
        <v>35</v>
      </c>
      <c r="E57" s="177"/>
      <c r="F57" s="149"/>
      <c r="G57" s="116"/>
      <c r="H57" s="116"/>
      <c r="I57" s="116"/>
      <c r="J57" s="116"/>
      <c r="K57" s="117">
        <f t="shared" si="11"/>
        <v>0</v>
      </c>
      <c r="L57" s="117">
        <f t="shared" ref="L57:L70" si="16">F57*D57</f>
        <v>0</v>
      </c>
      <c r="M57" s="117">
        <f t="shared" si="12"/>
        <v>0</v>
      </c>
      <c r="N57" s="117">
        <f t="shared" si="13"/>
        <v>0</v>
      </c>
      <c r="O57" s="117">
        <f t="shared" si="14"/>
        <v>0</v>
      </c>
      <c r="P57" s="117">
        <f t="shared" si="14"/>
        <v>0</v>
      </c>
      <c r="Q57" s="173">
        <f>SUM(K57:P57)</f>
        <v>0</v>
      </c>
      <c r="R57" s="79"/>
    </row>
    <row r="58" spans="1:18" ht="18" hidden="1" customHeight="1" x14ac:dyDescent="0.2">
      <c r="A58" s="156">
        <v>1105</v>
      </c>
      <c r="B58" s="157" t="s">
        <v>313</v>
      </c>
      <c r="C58" s="180"/>
      <c r="D58" s="362"/>
      <c r="E58" s="177"/>
      <c r="F58" s="149"/>
      <c r="G58" s="116"/>
      <c r="H58" s="116"/>
      <c r="I58" s="116"/>
      <c r="J58" s="116"/>
      <c r="K58" s="117">
        <f t="shared" si="11"/>
        <v>0</v>
      </c>
      <c r="L58" s="117">
        <f t="shared" si="16"/>
        <v>0</v>
      </c>
      <c r="M58" s="117">
        <f t="shared" si="12"/>
        <v>0</v>
      </c>
      <c r="N58" s="117">
        <f t="shared" si="13"/>
        <v>0</v>
      </c>
      <c r="O58" s="117">
        <f t="shared" si="14"/>
        <v>0</v>
      </c>
      <c r="P58" s="117">
        <f t="shared" si="14"/>
        <v>0</v>
      </c>
      <c r="Q58" s="173">
        <f>SUM(K58:M58)</f>
        <v>0</v>
      </c>
      <c r="R58" s="79"/>
    </row>
    <row r="59" spans="1:18" ht="18" customHeight="1" x14ac:dyDescent="0.2">
      <c r="A59" s="156" t="s">
        <v>429</v>
      </c>
      <c r="B59" s="157" t="s">
        <v>472</v>
      </c>
      <c r="C59" s="180"/>
      <c r="D59" s="362">
        <v>35</v>
      </c>
      <c r="E59" s="177"/>
      <c r="F59" s="149"/>
      <c r="G59" s="116"/>
      <c r="H59" s="116"/>
      <c r="I59" s="116"/>
      <c r="J59" s="116"/>
      <c r="K59" s="117">
        <f t="shared" si="11"/>
        <v>0</v>
      </c>
      <c r="L59" s="117">
        <f t="shared" si="16"/>
        <v>0</v>
      </c>
      <c r="M59" s="117"/>
      <c r="N59" s="117">
        <f t="shared" si="13"/>
        <v>0</v>
      </c>
      <c r="O59" s="117">
        <f t="shared" si="14"/>
        <v>0</v>
      </c>
      <c r="P59" s="117">
        <f t="shared" si="14"/>
        <v>0</v>
      </c>
      <c r="Q59" s="173">
        <f>SUM(K59:P59)</f>
        <v>0</v>
      </c>
      <c r="R59" s="79"/>
    </row>
    <row r="60" spans="1:18" ht="18" hidden="1" customHeight="1" x14ac:dyDescent="0.2">
      <c r="A60" s="156">
        <v>1105</v>
      </c>
      <c r="B60" s="157" t="s">
        <v>308</v>
      </c>
      <c r="C60" s="180"/>
      <c r="D60" s="362"/>
      <c r="E60" s="177"/>
      <c r="F60" s="149"/>
      <c r="G60" s="116"/>
      <c r="H60" s="116"/>
      <c r="I60" s="116"/>
      <c r="J60" s="116"/>
      <c r="K60" s="117">
        <f t="shared" si="11"/>
        <v>0</v>
      </c>
      <c r="L60" s="117">
        <f t="shared" si="16"/>
        <v>0</v>
      </c>
      <c r="M60" s="164">
        <f t="shared" si="12"/>
        <v>0</v>
      </c>
      <c r="N60" s="117">
        <f t="shared" si="13"/>
        <v>0</v>
      </c>
      <c r="O60" s="117">
        <f t="shared" si="14"/>
        <v>0</v>
      </c>
      <c r="P60" s="117">
        <f t="shared" si="14"/>
        <v>0</v>
      </c>
      <c r="Q60" s="173">
        <f>SUM(K60:M60)</f>
        <v>0</v>
      </c>
      <c r="R60" s="79"/>
    </row>
    <row r="61" spans="1:18" ht="18" customHeight="1" x14ac:dyDescent="0.2">
      <c r="A61" s="156" t="s">
        <v>426</v>
      </c>
      <c r="B61" s="157" t="s">
        <v>30</v>
      </c>
      <c r="C61" s="180"/>
      <c r="D61" s="362">
        <v>35</v>
      </c>
      <c r="E61" s="177"/>
      <c r="F61" s="149"/>
      <c r="G61" s="116">
        <v>2</v>
      </c>
      <c r="H61" s="116"/>
      <c r="I61" s="116"/>
      <c r="J61" s="116"/>
      <c r="K61" s="117">
        <f t="shared" si="11"/>
        <v>0</v>
      </c>
      <c r="L61" s="117">
        <f t="shared" si="16"/>
        <v>0</v>
      </c>
      <c r="M61" s="117">
        <f t="shared" si="12"/>
        <v>70</v>
      </c>
      <c r="N61" s="117">
        <f t="shared" si="13"/>
        <v>0</v>
      </c>
      <c r="O61" s="117">
        <f t="shared" si="14"/>
        <v>0</v>
      </c>
      <c r="P61" s="117">
        <f t="shared" si="14"/>
        <v>0</v>
      </c>
      <c r="Q61" s="173">
        <f>SUM(K61:P61)</f>
        <v>70</v>
      </c>
      <c r="R61" s="79"/>
    </row>
    <row r="62" spans="1:18" ht="18" hidden="1" customHeight="1" x14ac:dyDescent="0.2">
      <c r="A62" s="156">
        <v>1106</v>
      </c>
      <c r="B62" s="157" t="s">
        <v>309</v>
      </c>
      <c r="C62" s="180"/>
      <c r="D62" s="362"/>
      <c r="E62" s="177"/>
      <c r="F62" s="149"/>
      <c r="G62" s="116"/>
      <c r="H62" s="116"/>
      <c r="I62" s="116"/>
      <c r="J62" s="116"/>
      <c r="K62" s="117">
        <f t="shared" si="11"/>
        <v>0</v>
      </c>
      <c r="L62" s="117">
        <f t="shared" si="16"/>
        <v>0</v>
      </c>
      <c r="M62" s="164">
        <f t="shared" si="12"/>
        <v>0</v>
      </c>
      <c r="N62" s="117">
        <f t="shared" si="13"/>
        <v>0</v>
      </c>
      <c r="O62" s="117">
        <f t="shared" si="14"/>
        <v>0</v>
      </c>
      <c r="P62" s="117">
        <f t="shared" si="14"/>
        <v>0</v>
      </c>
      <c r="Q62" s="173">
        <f>SUM(K62:M62)</f>
        <v>0</v>
      </c>
      <c r="R62" s="79"/>
    </row>
    <row r="63" spans="1:18" ht="18" customHeight="1" x14ac:dyDescent="0.2">
      <c r="A63" s="181" t="s">
        <v>427</v>
      </c>
      <c r="B63" s="157" t="s">
        <v>31</v>
      </c>
      <c r="C63" s="180"/>
      <c r="D63" s="362">
        <v>25</v>
      </c>
      <c r="E63" s="149"/>
      <c r="F63" s="149"/>
      <c r="G63" s="116"/>
      <c r="H63" s="116"/>
      <c r="I63" s="116"/>
      <c r="J63" s="116"/>
      <c r="K63" s="117">
        <f t="shared" si="11"/>
        <v>0</v>
      </c>
      <c r="L63" s="117">
        <f t="shared" si="16"/>
        <v>0</v>
      </c>
      <c r="M63" s="117">
        <f>G63*D63</f>
        <v>0</v>
      </c>
      <c r="N63" s="117">
        <f t="shared" si="13"/>
        <v>0</v>
      </c>
      <c r="O63" s="117">
        <f t="shared" si="14"/>
        <v>0</v>
      </c>
      <c r="P63" s="117">
        <f t="shared" si="14"/>
        <v>0</v>
      </c>
      <c r="Q63" s="173">
        <f>SUM(K63:P63)</f>
        <v>0</v>
      </c>
      <c r="R63" s="79"/>
    </row>
    <row r="64" spans="1:18" ht="18" hidden="1" customHeight="1" x14ac:dyDescent="0.2">
      <c r="A64" s="181">
        <v>1107</v>
      </c>
      <c r="B64" s="157" t="s">
        <v>310</v>
      </c>
      <c r="C64" s="180"/>
      <c r="D64" s="362"/>
      <c r="E64" s="149"/>
      <c r="F64" s="149"/>
      <c r="G64" s="116"/>
      <c r="H64" s="116"/>
      <c r="I64" s="116"/>
      <c r="J64" s="116"/>
      <c r="K64" s="117">
        <f t="shared" si="11"/>
        <v>0</v>
      </c>
      <c r="L64" s="117">
        <f t="shared" si="16"/>
        <v>0</v>
      </c>
      <c r="M64" s="164">
        <f t="shared" si="12"/>
        <v>0</v>
      </c>
      <c r="N64" s="117">
        <f t="shared" si="13"/>
        <v>0</v>
      </c>
      <c r="O64" s="117">
        <f t="shared" si="14"/>
        <v>0</v>
      </c>
      <c r="P64" s="117">
        <f t="shared" si="14"/>
        <v>0</v>
      </c>
      <c r="Q64" s="173">
        <f>SUM(K64:M64)</f>
        <v>0</v>
      </c>
      <c r="R64" s="79"/>
    </row>
    <row r="65" spans="1:18" ht="18" customHeight="1" x14ac:dyDescent="0.2">
      <c r="A65" s="181" t="s">
        <v>430</v>
      </c>
      <c r="B65" s="157" t="s">
        <v>246</v>
      </c>
      <c r="C65" s="180"/>
      <c r="D65" s="362">
        <v>30</v>
      </c>
      <c r="E65" s="149"/>
      <c r="F65" s="149"/>
      <c r="G65" s="116">
        <v>2</v>
      </c>
      <c r="H65" s="116"/>
      <c r="I65" s="116"/>
      <c r="J65" s="116"/>
      <c r="K65" s="117">
        <f t="shared" si="11"/>
        <v>0</v>
      </c>
      <c r="L65" s="117">
        <f t="shared" si="16"/>
        <v>0</v>
      </c>
      <c r="M65" s="117">
        <f t="shared" si="12"/>
        <v>60</v>
      </c>
      <c r="N65" s="117">
        <f t="shared" si="13"/>
        <v>0</v>
      </c>
      <c r="O65" s="117">
        <f t="shared" si="14"/>
        <v>0</v>
      </c>
      <c r="P65" s="117">
        <f t="shared" si="14"/>
        <v>0</v>
      </c>
      <c r="Q65" s="173">
        <f>SUM(K65:P65)</f>
        <v>60</v>
      </c>
      <c r="R65" s="79"/>
    </row>
    <row r="66" spans="1:18" ht="25.5" hidden="1" customHeight="1" x14ac:dyDescent="0.2">
      <c r="A66" s="181">
        <v>1108</v>
      </c>
      <c r="B66" s="157" t="s">
        <v>314</v>
      </c>
      <c r="C66" s="180"/>
      <c r="D66" s="362"/>
      <c r="E66" s="149"/>
      <c r="F66" s="149"/>
      <c r="G66" s="116"/>
      <c r="H66" s="116"/>
      <c r="I66" s="116"/>
      <c r="J66" s="116"/>
      <c r="K66" s="117">
        <f t="shared" si="11"/>
        <v>0</v>
      </c>
      <c r="L66" s="117">
        <f t="shared" si="16"/>
        <v>0</v>
      </c>
      <c r="M66" s="164">
        <f t="shared" si="12"/>
        <v>0</v>
      </c>
      <c r="N66" s="117">
        <f t="shared" si="13"/>
        <v>0</v>
      </c>
      <c r="O66" s="117">
        <f t="shared" si="14"/>
        <v>0</v>
      </c>
      <c r="P66" s="117">
        <f t="shared" si="14"/>
        <v>0</v>
      </c>
      <c r="Q66" s="173">
        <f>SUM(K66:M66)</f>
        <v>0</v>
      </c>
      <c r="R66" s="79"/>
    </row>
    <row r="67" spans="1:18" ht="18" customHeight="1" x14ac:dyDescent="0.2">
      <c r="A67" s="181" t="s">
        <v>430</v>
      </c>
      <c r="B67" s="157" t="s">
        <v>473</v>
      </c>
      <c r="C67" s="180"/>
      <c r="D67" s="362">
        <v>30</v>
      </c>
      <c r="E67" s="149"/>
      <c r="F67" s="149"/>
      <c r="G67" s="116"/>
      <c r="H67" s="116"/>
      <c r="I67" s="116"/>
      <c r="J67" s="116"/>
      <c r="K67" s="117">
        <f t="shared" si="11"/>
        <v>0</v>
      </c>
      <c r="L67" s="117">
        <f t="shared" si="16"/>
        <v>0</v>
      </c>
      <c r="M67" s="117">
        <f t="shared" si="12"/>
        <v>0</v>
      </c>
      <c r="N67" s="117">
        <f t="shared" si="13"/>
        <v>0</v>
      </c>
      <c r="O67" s="117">
        <f t="shared" si="14"/>
        <v>0</v>
      </c>
      <c r="P67" s="117">
        <f t="shared" si="14"/>
        <v>0</v>
      </c>
      <c r="Q67" s="173">
        <f>SUM(K67:P67)</f>
        <v>0</v>
      </c>
      <c r="R67" s="79"/>
    </row>
    <row r="68" spans="1:18" ht="18" hidden="1" customHeight="1" x14ac:dyDescent="0.2">
      <c r="A68" s="181">
        <v>1108</v>
      </c>
      <c r="B68" s="157" t="s">
        <v>312</v>
      </c>
      <c r="C68" s="180"/>
      <c r="D68" s="362"/>
      <c r="E68" s="149"/>
      <c r="F68" s="149"/>
      <c r="G68" s="116"/>
      <c r="H68" s="116"/>
      <c r="I68" s="116"/>
      <c r="J68" s="116"/>
      <c r="K68" s="117">
        <f t="shared" si="11"/>
        <v>0</v>
      </c>
      <c r="L68" s="117">
        <f t="shared" si="16"/>
        <v>0</v>
      </c>
      <c r="M68" s="164">
        <f t="shared" si="12"/>
        <v>0</v>
      </c>
      <c r="N68" s="117">
        <f t="shared" si="13"/>
        <v>0</v>
      </c>
      <c r="O68" s="117">
        <f t="shared" si="14"/>
        <v>0</v>
      </c>
      <c r="P68" s="117">
        <f t="shared" si="14"/>
        <v>0</v>
      </c>
      <c r="Q68" s="173">
        <f>SUM(K68:M68)</f>
        <v>0</v>
      </c>
      <c r="R68" s="79"/>
    </row>
    <row r="69" spans="1:18" ht="18" customHeight="1" x14ac:dyDescent="0.2">
      <c r="A69" s="181" t="s">
        <v>431</v>
      </c>
      <c r="B69" s="157" t="s">
        <v>160</v>
      </c>
      <c r="C69" s="180"/>
      <c r="D69" s="362">
        <v>8</v>
      </c>
      <c r="E69" s="149"/>
      <c r="F69" s="149"/>
      <c r="G69" s="116"/>
      <c r="H69" s="116"/>
      <c r="I69" s="116"/>
      <c r="J69" s="116"/>
      <c r="K69" s="117">
        <f t="shared" si="11"/>
        <v>0</v>
      </c>
      <c r="L69" s="117">
        <f t="shared" si="16"/>
        <v>0</v>
      </c>
      <c r="M69" s="164">
        <f t="shared" si="12"/>
        <v>0</v>
      </c>
      <c r="N69" s="117">
        <f t="shared" si="13"/>
        <v>0</v>
      </c>
      <c r="O69" s="117">
        <f t="shared" si="14"/>
        <v>0</v>
      </c>
      <c r="P69" s="117">
        <f t="shared" si="14"/>
        <v>0</v>
      </c>
      <c r="Q69" s="173">
        <f>SUM(K69:P69)</f>
        <v>0</v>
      </c>
      <c r="R69" s="79"/>
    </row>
    <row r="70" spans="1:18" ht="18" customHeight="1" x14ac:dyDescent="0.2">
      <c r="A70" s="181" t="s">
        <v>458</v>
      </c>
      <c r="B70" s="157" t="s">
        <v>459</v>
      </c>
      <c r="C70" s="180"/>
      <c r="D70" s="362">
        <v>10</v>
      </c>
      <c r="E70" s="149"/>
      <c r="F70" s="149"/>
      <c r="G70" s="116"/>
      <c r="H70" s="116"/>
      <c r="I70" s="116"/>
      <c r="J70" s="116"/>
      <c r="K70" s="936">
        <f t="shared" si="11"/>
        <v>0</v>
      </c>
      <c r="L70" s="936">
        <f t="shared" si="16"/>
        <v>0</v>
      </c>
      <c r="M70" s="936">
        <f>G70*D70</f>
        <v>0</v>
      </c>
      <c r="N70" s="936">
        <f t="shared" si="13"/>
        <v>0</v>
      </c>
      <c r="O70" s="936">
        <f t="shared" si="14"/>
        <v>0</v>
      </c>
      <c r="P70" s="936">
        <f>J70*D70</f>
        <v>0</v>
      </c>
      <c r="Q70" s="173">
        <f>SUM(K70:P70)</f>
        <v>0</v>
      </c>
      <c r="R70" s="79"/>
    </row>
    <row r="71" spans="1:18" ht="18" customHeight="1" x14ac:dyDescent="0.2">
      <c r="A71" s="181" t="s">
        <v>452</v>
      </c>
      <c r="B71" s="157" t="s">
        <v>162</v>
      </c>
      <c r="C71" s="180"/>
      <c r="D71" s="1029" t="s">
        <v>283</v>
      </c>
      <c r="E71" s="149"/>
      <c r="F71" s="149"/>
      <c r="G71" s="116"/>
      <c r="H71" s="116"/>
      <c r="I71" s="116"/>
      <c r="J71" s="116"/>
      <c r="K71" s="936"/>
      <c r="L71" s="936"/>
      <c r="M71" s="937"/>
      <c r="N71" s="936"/>
      <c r="O71" s="936"/>
      <c r="P71" s="936"/>
      <c r="Q71" s="173">
        <f>SUM(K71:P71)</f>
        <v>0</v>
      </c>
      <c r="R71" s="79"/>
    </row>
    <row r="72" spans="1:18" ht="18" hidden="1" customHeight="1" x14ac:dyDescent="0.2">
      <c r="A72" s="181" t="s">
        <v>453</v>
      </c>
      <c r="B72" s="157" t="s">
        <v>163</v>
      </c>
      <c r="C72" s="180"/>
      <c r="D72" s="374"/>
      <c r="E72" s="149"/>
      <c r="F72" s="149"/>
      <c r="G72" s="116"/>
      <c r="H72" s="116"/>
      <c r="I72" s="116"/>
      <c r="J72" s="116"/>
      <c r="K72" s="176"/>
      <c r="L72" s="117"/>
      <c r="M72" s="164"/>
      <c r="N72" s="176"/>
      <c r="O72" s="176"/>
      <c r="P72" s="176"/>
      <c r="Q72" s="173">
        <f>SUM(K72:M72)</f>
        <v>0</v>
      </c>
      <c r="R72" s="79"/>
    </row>
    <row r="73" spans="1:18" ht="18" hidden="1" customHeight="1" x14ac:dyDescent="0.2">
      <c r="A73" s="181">
        <v>1110</v>
      </c>
      <c r="B73" s="157" t="s">
        <v>164</v>
      </c>
      <c r="C73" s="180"/>
      <c r="D73" s="374"/>
      <c r="E73" s="149"/>
      <c r="F73" s="149"/>
      <c r="G73" s="116"/>
      <c r="H73" s="116"/>
      <c r="I73" s="116"/>
      <c r="J73" s="116"/>
      <c r="K73" s="176"/>
      <c r="L73" s="117"/>
      <c r="M73" s="164"/>
      <c r="N73" s="176"/>
      <c r="O73" s="176"/>
      <c r="P73" s="176"/>
      <c r="Q73" s="173">
        <f>SUM(K73:M73)</f>
        <v>0</v>
      </c>
      <c r="R73" s="79"/>
    </row>
    <row r="74" spans="1:18" ht="18" customHeight="1" x14ac:dyDescent="0.2">
      <c r="A74" s="181" t="s">
        <v>432</v>
      </c>
      <c r="B74" s="157" t="s">
        <v>165</v>
      </c>
      <c r="C74" s="180"/>
      <c r="D74" s="1029" t="s">
        <v>283</v>
      </c>
      <c r="E74" s="149"/>
      <c r="F74" s="149"/>
      <c r="G74" s="116"/>
      <c r="H74" s="116"/>
      <c r="I74" s="116"/>
      <c r="J74" s="116"/>
      <c r="K74" s="117"/>
      <c r="L74" s="117"/>
      <c r="M74" s="164"/>
      <c r="N74" s="117"/>
      <c r="O74" s="117"/>
      <c r="P74" s="117"/>
      <c r="Q74" s="173">
        <f>SUM(K74:P74)</f>
        <v>0</v>
      </c>
      <c r="R74" s="79"/>
    </row>
    <row r="75" spans="1:18" ht="18" customHeight="1" x14ac:dyDescent="0.2">
      <c r="A75" s="181" t="s">
        <v>433</v>
      </c>
      <c r="B75" s="157" t="s">
        <v>166</v>
      </c>
      <c r="C75" s="180"/>
      <c r="D75" s="362">
        <f>D61*6</f>
        <v>210</v>
      </c>
      <c r="E75" s="149"/>
      <c r="F75" s="149"/>
      <c r="G75" s="116"/>
      <c r="H75" s="116"/>
      <c r="I75" s="116"/>
      <c r="J75" s="116"/>
      <c r="K75" s="936">
        <f t="shared" si="11"/>
        <v>0</v>
      </c>
      <c r="L75" s="936">
        <f t="shared" ref="L75:L86" si="17">F75*D75</f>
        <v>0</v>
      </c>
      <c r="M75" s="937">
        <f t="shared" ref="M75:M86" si="18">G75*D75</f>
        <v>0</v>
      </c>
      <c r="N75" s="1030">
        <f t="shared" si="13"/>
        <v>0</v>
      </c>
      <c r="O75" s="936">
        <f t="shared" si="14"/>
        <v>0</v>
      </c>
      <c r="P75" s="936">
        <f t="shared" si="14"/>
        <v>0</v>
      </c>
      <c r="Q75" s="173">
        <f>SUM(K75:P75)</f>
        <v>0</v>
      </c>
      <c r="R75" s="79"/>
    </row>
    <row r="76" spans="1:18" ht="18" customHeight="1" x14ac:dyDescent="0.2">
      <c r="A76" s="181" t="s">
        <v>434</v>
      </c>
      <c r="B76" s="157" t="s">
        <v>167</v>
      </c>
      <c r="C76" s="180"/>
      <c r="D76" s="362">
        <f>D63*6</f>
        <v>150</v>
      </c>
      <c r="E76" s="149"/>
      <c r="F76" s="149"/>
      <c r="G76" s="116"/>
      <c r="H76" s="116"/>
      <c r="I76" s="116"/>
      <c r="J76" s="116"/>
      <c r="K76" s="936">
        <f t="shared" si="11"/>
        <v>0</v>
      </c>
      <c r="L76" s="936">
        <f t="shared" si="17"/>
        <v>0</v>
      </c>
      <c r="M76" s="937">
        <f t="shared" si="18"/>
        <v>0</v>
      </c>
      <c r="N76" s="1030">
        <f t="shared" si="13"/>
        <v>0</v>
      </c>
      <c r="O76" s="936">
        <f t="shared" si="14"/>
        <v>0</v>
      </c>
      <c r="P76" s="936">
        <f t="shared" si="14"/>
        <v>0</v>
      </c>
      <c r="Q76" s="173">
        <f>SUM(K76:P76)</f>
        <v>0</v>
      </c>
      <c r="R76" s="79"/>
    </row>
    <row r="77" spans="1:18" ht="18" customHeight="1" x14ac:dyDescent="0.2">
      <c r="A77" s="181" t="s">
        <v>435</v>
      </c>
      <c r="B77" s="157" t="s">
        <v>168</v>
      </c>
      <c r="C77" s="180"/>
      <c r="D77" s="1029" t="s">
        <v>283</v>
      </c>
      <c r="E77" s="149"/>
      <c r="F77" s="149"/>
      <c r="G77" s="116"/>
      <c r="H77" s="116"/>
      <c r="I77" s="116"/>
      <c r="J77" s="116"/>
      <c r="K77" s="117"/>
      <c r="L77" s="117"/>
      <c r="M77" s="164"/>
      <c r="N77" s="117"/>
      <c r="O77" s="117"/>
      <c r="P77" s="117"/>
      <c r="Q77" s="173">
        <f>SUM(K77:P77)</f>
        <v>0</v>
      </c>
      <c r="R77" s="79"/>
    </row>
    <row r="78" spans="1:18" ht="18" hidden="1" customHeight="1" x14ac:dyDescent="0.2">
      <c r="A78" s="181">
        <v>1118</v>
      </c>
      <c r="B78" s="157" t="s">
        <v>169</v>
      </c>
      <c r="C78" s="180"/>
      <c r="D78" s="374"/>
      <c r="E78" s="149"/>
      <c r="F78" s="149"/>
      <c r="G78" s="116"/>
      <c r="H78" s="116"/>
      <c r="I78" s="116"/>
      <c r="J78" s="116"/>
      <c r="K78" s="176">
        <f t="shared" si="11"/>
        <v>0</v>
      </c>
      <c r="L78" s="176">
        <f t="shared" si="17"/>
        <v>0</v>
      </c>
      <c r="M78" s="179">
        <f t="shared" si="18"/>
        <v>0</v>
      </c>
      <c r="N78" s="176">
        <f t="shared" si="13"/>
        <v>0</v>
      </c>
      <c r="O78" s="176">
        <f t="shared" si="14"/>
        <v>0</v>
      </c>
      <c r="P78" s="176">
        <f t="shared" si="14"/>
        <v>0</v>
      </c>
      <c r="Q78" s="173">
        <f>SUM(K78:M78)</f>
        <v>0</v>
      </c>
      <c r="R78" s="79"/>
    </row>
    <row r="79" spans="1:18" ht="18" customHeight="1" x14ac:dyDescent="0.2">
      <c r="A79" s="181" t="s">
        <v>465</v>
      </c>
      <c r="B79" s="157" t="s">
        <v>466</v>
      </c>
      <c r="C79" s="180"/>
      <c r="D79" s="362">
        <v>50</v>
      </c>
      <c r="E79" s="149"/>
      <c r="F79" s="149"/>
      <c r="G79" s="116"/>
      <c r="H79" s="116"/>
      <c r="I79" s="116"/>
      <c r="J79" s="116"/>
      <c r="K79" s="117">
        <f>E79*D79</f>
        <v>0</v>
      </c>
      <c r="L79" s="117">
        <f t="shared" si="17"/>
        <v>0</v>
      </c>
      <c r="M79" s="164">
        <f t="shared" si="18"/>
        <v>0</v>
      </c>
      <c r="N79" s="117">
        <f t="shared" si="13"/>
        <v>0</v>
      </c>
      <c r="O79" s="117">
        <f t="shared" si="14"/>
        <v>0</v>
      </c>
      <c r="P79" s="117">
        <f t="shared" si="14"/>
        <v>0</v>
      </c>
      <c r="Q79" s="173">
        <f t="shared" ref="Q79:Q88" si="19">SUM(K79:P79)</f>
        <v>0</v>
      </c>
      <c r="R79" s="79"/>
    </row>
    <row r="80" spans="1:18" ht="18" customHeight="1" x14ac:dyDescent="0.2">
      <c r="A80" s="156" t="s">
        <v>221</v>
      </c>
      <c r="B80" s="157" t="s">
        <v>250</v>
      </c>
      <c r="C80" s="180"/>
      <c r="D80" s="162">
        <v>500</v>
      </c>
      <c r="E80" s="149"/>
      <c r="F80" s="149"/>
      <c r="G80" s="116"/>
      <c r="H80" s="116"/>
      <c r="I80" s="116"/>
      <c r="J80" s="116"/>
      <c r="K80" s="117">
        <f>E80*D80</f>
        <v>0</v>
      </c>
      <c r="L80" s="117">
        <f t="shared" si="17"/>
        <v>0</v>
      </c>
      <c r="M80" s="164">
        <f t="shared" si="18"/>
        <v>0</v>
      </c>
      <c r="N80" s="117">
        <f>H80*D80</f>
        <v>0</v>
      </c>
      <c r="O80" s="117">
        <f>I80*D80</f>
        <v>0</v>
      </c>
      <c r="P80" s="117">
        <f>J80*E80</f>
        <v>0</v>
      </c>
      <c r="Q80" s="173">
        <f t="shared" si="19"/>
        <v>0</v>
      </c>
      <c r="R80" s="79"/>
    </row>
    <row r="81" spans="1:19" ht="18" customHeight="1" x14ac:dyDescent="0.2">
      <c r="A81" s="156" t="s">
        <v>467</v>
      </c>
      <c r="B81" s="157" t="s">
        <v>468</v>
      </c>
      <c r="C81" s="180"/>
      <c r="D81" s="362">
        <v>45</v>
      </c>
      <c r="E81" s="149"/>
      <c r="F81" s="149"/>
      <c r="G81" s="116"/>
      <c r="H81" s="116"/>
      <c r="I81" s="116"/>
      <c r="J81" s="116"/>
      <c r="K81" s="117">
        <f>E81*D81</f>
        <v>0</v>
      </c>
      <c r="L81" s="117">
        <f t="shared" si="17"/>
        <v>0</v>
      </c>
      <c r="M81" s="164">
        <f t="shared" si="18"/>
        <v>0</v>
      </c>
      <c r="N81" s="117">
        <f>H81*D81</f>
        <v>0</v>
      </c>
      <c r="O81" s="117">
        <f>I81*D81</f>
        <v>0</v>
      </c>
      <c r="P81" s="117">
        <f>J81*E81</f>
        <v>0</v>
      </c>
      <c r="Q81" s="173">
        <f t="shared" si="19"/>
        <v>0</v>
      </c>
      <c r="R81" s="79"/>
    </row>
    <row r="82" spans="1:19" ht="18" customHeight="1" x14ac:dyDescent="0.2">
      <c r="A82" s="181" t="s">
        <v>438</v>
      </c>
      <c r="B82" s="157" t="s">
        <v>233</v>
      </c>
      <c r="C82" s="152"/>
      <c r="D82" s="1029" t="s">
        <v>283</v>
      </c>
      <c r="E82" s="149"/>
      <c r="F82" s="149"/>
      <c r="G82" s="116"/>
      <c r="H82" s="116"/>
      <c r="I82" s="116"/>
      <c r="J82" s="116"/>
      <c r="K82" s="117"/>
      <c r="L82" s="117"/>
      <c r="M82" s="164"/>
      <c r="N82" s="117"/>
      <c r="O82" s="117"/>
      <c r="P82" s="117"/>
      <c r="Q82" s="173">
        <f t="shared" si="19"/>
        <v>0</v>
      </c>
      <c r="R82" s="79"/>
    </row>
    <row r="83" spans="1:19" ht="18" customHeight="1" x14ac:dyDescent="0.2">
      <c r="A83" s="181" t="s">
        <v>461</v>
      </c>
      <c r="B83" s="157" t="s">
        <v>252</v>
      </c>
      <c r="C83" s="152"/>
      <c r="D83" s="362">
        <v>40</v>
      </c>
      <c r="E83" s="149"/>
      <c r="F83" s="149"/>
      <c r="G83" s="116"/>
      <c r="H83" s="116"/>
      <c r="I83" s="116"/>
      <c r="J83" s="116"/>
      <c r="K83" s="117">
        <f>E83*D83</f>
        <v>0</v>
      </c>
      <c r="L83" s="117">
        <f>F83*D83</f>
        <v>0</v>
      </c>
      <c r="M83" s="164">
        <f t="shared" si="18"/>
        <v>0</v>
      </c>
      <c r="N83" s="117">
        <f>H83*D83</f>
        <v>0</v>
      </c>
      <c r="O83" s="117">
        <f>I83*D83</f>
        <v>0</v>
      </c>
      <c r="P83" s="117">
        <f>J83*D83</f>
        <v>0</v>
      </c>
      <c r="Q83" s="173">
        <f t="shared" si="19"/>
        <v>0</v>
      </c>
      <c r="R83" s="79"/>
    </row>
    <row r="84" spans="1:19" ht="18" customHeight="1" x14ac:dyDescent="0.2">
      <c r="A84" s="181" t="s">
        <v>462</v>
      </c>
      <c r="B84" s="157" t="s">
        <v>253</v>
      </c>
      <c r="C84" s="152"/>
      <c r="D84" s="362">
        <v>50</v>
      </c>
      <c r="E84" s="149"/>
      <c r="F84" s="149"/>
      <c r="G84" s="116"/>
      <c r="H84" s="116"/>
      <c r="I84" s="116"/>
      <c r="J84" s="116"/>
      <c r="K84" s="117">
        <f>E84*D84</f>
        <v>0</v>
      </c>
      <c r="L84" s="117">
        <f>F84*D84</f>
        <v>0</v>
      </c>
      <c r="M84" s="164">
        <f t="shared" si="18"/>
        <v>0</v>
      </c>
      <c r="N84" s="117">
        <f>H84*D84</f>
        <v>0</v>
      </c>
      <c r="O84" s="117">
        <f>I84*D84</f>
        <v>0</v>
      </c>
      <c r="P84" s="117">
        <f>J84*D84</f>
        <v>0</v>
      </c>
      <c r="Q84" s="173">
        <f t="shared" si="19"/>
        <v>0</v>
      </c>
      <c r="R84" s="79"/>
    </row>
    <row r="85" spans="1:19" ht="18" customHeight="1" x14ac:dyDescent="0.2">
      <c r="A85" s="181" t="s">
        <v>463</v>
      </c>
      <c r="B85" s="157" t="s">
        <v>254</v>
      </c>
      <c r="C85" s="152"/>
      <c r="D85" s="362">
        <v>35</v>
      </c>
      <c r="E85" s="149"/>
      <c r="F85" s="149"/>
      <c r="G85" s="116"/>
      <c r="H85" s="116"/>
      <c r="I85" s="116"/>
      <c r="J85" s="116"/>
      <c r="K85" s="117">
        <f>E85*D85</f>
        <v>0</v>
      </c>
      <c r="L85" s="117">
        <f>F85*D85</f>
        <v>0</v>
      </c>
      <c r="M85" s="164">
        <f t="shared" si="18"/>
        <v>0</v>
      </c>
      <c r="N85" s="117">
        <f>H85*D85</f>
        <v>0</v>
      </c>
      <c r="O85" s="117">
        <f>I85*D85</f>
        <v>0</v>
      </c>
      <c r="P85" s="117">
        <f>J85*D85</f>
        <v>0</v>
      </c>
      <c r="Q85" s="173">
        <f t="shared" si="19"/>
        <v>0</v>
      </c>
      <c r="R85" s="79"/>
    </row>
    <row r="86" spans="1:19" ht="18" customHeight="1" x14ac:dyDescent="0.2">
      <c r="A86" s="181" t="s">
        <v>464</v>
      </c>
      <c r="B86" s="157" t="s">
        <v>255</v>
      </c>
      <c r="C86" s="152"/>
      <c r="D86" s="362">
        <v>45</v>
      </c>
      <c r="E86" s="149"/>
      <c r="F86" s="149"/>
      <c r="G86" s="116"/>
      <c r="H86" s="116"/>
      <c r="I86" s="116"/>
      <c r="J86" s="116"/>
      <c r="K86" s="117">
        <f>E86*D86</f>
        <v>0</v>
      </c>
      <c r="L86" s="117">
        <f t="shared" si="17"/>
        <v>0</v>
      </c>
      <c r="M86" s="164">
        <f t="shared" si="18"/>
        <v>0</v>
      </c>
      <c r="N86" s="117">
        <f>H86*D86</f>
        <v>0</v>
      </c>
      <c r="O86" s="117">
        <f>I86*D86</f>
        <v>0</v>
      </c>
      <c r="P86" s="117">
        <f>J86*D86</f>
        <v>0</v>
      </c>
      <c r="Q86" s="173">
        <f t="shared" si="19"/>
        <v>0</v>
      </c>
      <c r="R86" s="79"/>
    </row>
    <row r="87" spans="1:19" ht="18" hidden="1" customHeight="1" x14ac:dyDescent="0.2">
      <c r="A87" s="181" t="s">
        <v>52</v>
      </c>
      <c r="B87" s="157" t="s">
        <v>395</v>
      </c>
      <c r="C87" s="152"/>
      <c r="D87" s="362">
        <v>20</v>
      </c>
      <c r="E87" s="149"/>
      <c r="F87" s="149"/>
      <c r="G87" s="116"/>
      <c r="H87" s="116"/>
      <c r="I87" s="116"/>
      <c r="J87" s="116"/>
      <c r="K87" s="1030">
        <f>E87*D87</f>
        <v>0</v>
      </c>
      <c r="L87" s="1030">
        <f>F87*D87</f>
        <v>0</v>
      </c>
      <c r="M87" s="1017">
        <f>G87*D87</f>
        <v>0</v>
      </c>
      <c r="N87" s="1030">
        <f>H87*D87</f>
        <v>0</v>
      </c>
      <c r="O87" s="1030">
        <f>I87*D87</f>
        <v>0</v>
      </c>
      <c r="P87" s="1030">
        <f>J87*E87</f>
        <v>0</v>
      </c>
      <c r="Q87" s="173">
        <f t="shared" si="19"/>
        <v>0</v>
      </c>
      <c r="R87" s="79"/>
    </row>
    <row r="88" spans="1:19" ht="18" customHeight="1" x14ac:dyDescent="0.2">
      <c r="A88" s="156" t="s">
        <v>52</v>
      </c>
      <c r="B88" s="184" t="s">
        <v>285</v>
      </c>
      <c r="C88" s="152"/>
      <c r="D88" s="362">
        <v>7</v>
      </c>
      <c r="E88" s="149"/>
      <c r="F88" s="149"/>
      <c r="G88" s="116"/>
      <c r="H88" s="116"/>
      <c r="I88" s="116"/>
      <c r="J88" s="116"/>
      <c r="K88" s="936">
        <f t="shared" si="11"/>
        <v>0</v>
      </c>
      <c r="L88" s="936">
        <f>F88*D88</f>
        <v>0</v>
      </c>
      <c r="M88" s="164">
        <f>G88*D88</f>
        <v>0</v>
      </c>
      <c r="N88" s="936">
        <f t="shared" si="13"/>
        <v>0</v>
      </c>
      <c r="O88" s="936">
        <f t="shared" si="14"/>
        <v>0</v>
      </c>
      <c r="P88" s="936">
        <f>J88*D88</f>
        <v>0</v>
      </c>
      <c r="Q88" s="173">
        <f t="shared" si="19"/>
        <v>0</v>
      </c>
      <c r="R88" s="79"/>
    </row>
    <row r="89" spans="1:19" ht="18" hidden="1" customHeight="1" x14ac:dyDescent="0.2">
      <c r="A89" s="185"/>
      <c r="B89" s="139" t="s">
        <v>170</v>
      </c>
      <c r="C89" s="186"/>
      <c r="D89" s="376"/>
      <c r="E89" s="142"/>
      <c r="F89" s="142"/>
      <c r="G89" s="143"/>
      <c r="H89" s="143"/>
      <c r="I89" s="143"/>
      <c r="J89" s="143"/>
      <c r="K89" s="368"/>
      <c r="L89" s="368"/>
      <c r="M89" s="369"/>
      <c r="N89" s="368"/>
      <c r="O89" s="368"/>
      <c r="P89" s="368"/>
      <c r="Q89" s="370"/>
      <c r="R89" s="79"/>
    </row>
    <row r="90" spans="1:19" ht="18" hidden="1" customHeight="1" x14ac:dyDescent="0.2">
      <c r="A90" s="189">
        <v>1200</v>
      </c>
      <c r="B90" s="184" t="s">
        <v>171</v>
      </c>
      <c r="C90" s="152"/>
      <c r="D90" s="362"/>
      <c r="E90" s="190"/>
      <c r="F90" s="190"/>
      <c r="G90" s="191"/>
      <c r="H90" s="191"/>
      <c r="I90" s="191"/>
      <c r="J90" s="143"/>
      <c r="K90" s="150"/>
      <c r="L90" s="150"/>
      <c r="M90" s="151"/>
      <c r="N90" s="150"/>
      <c r="O90" s="150"/>
      <c r="P90" s="368"/>
      <c r="Q90" s="377"/>
      <c r="R90" s="79"/>
    </row>
    <row r="91" spans="1:19" ht="18" hidden="1" customHeight="1" x14ac:dyDescent="0.2">
      <c r="A91" s="189">
        <v>1201</v>
      </c>
      <c r="B91" s="184" t="s">
        <v>172</v>
      </c>
      <c r="C91" s="152"/>
      <c r="D91" s="362"/>
      <c r="E91" s="190"/>
      <c r="F91" s="190"/>
      <c r="G91" s="191"/>
      <c r="H91" s="191"/>
      <c r="I91" s="191"/>
      <c r="J91" s="143"/>
      <c r="K91" s="150"/>
      <c r="L91" s="150"/>
      <c r="M91" s="151"/>
      <c r="N91" s="150"/>
      <c r="O91" s="150"/>
      <c r="P91" s="368"/>
      <c r="Q91" s="377"/>
      <c r="R91" s="79"/>
    </row>
    <row r="92" spans="1:19" ht="18" hidden="1" customHeight="1" x14ac:dyDescent="0.2">
      <c r="A92" s="189">
        <v>1250</v>
      </c>
      <c r="B92" s="184" t="s">
        <v>173</v>
      </c>
      <c r="C92" s="152"/>
      <c r="D92" s="362"/>
      <c r="E92" s="190"/>
      <c r="F92" s="190"/>
      <c r="G92" s="191"/>
      <c r="H92" s="191"/>
      <c r="I92" s="191"/>
      <c r="J92" s="143"/>
      <c r="K92" s="150"/>
      <c r="L92" s="150"/>
      <c r="M92" s="151"/>
      <c r="N92" s="150"/>
      <c r="O92" s="150"/>
      <c r="P92" s="368"/>
      <c r="Q92" s="377"/>
      <c r="R92" s="79"/>
    </row>
    <row r="93" spans="1:19" ht="18" hidden="1" customHeight="1" x14ac:dyDescent="0.2">
      <c r="A93" s="185"/>
      <c r="B93" s="139" t="s">
        <v>174</v>
      </c>
      <c r="C93" s="186"/>
      <c r="D93" s="376"/>
      <c r="E93" s="142"/>
      <c r="F93" s="142"/>
      <c r="G93" s="143"/>
      <c r="H93" s="143"/>
      <c r="I93" s="143"/>
      <c r="J93" s="143"/>
      <c r="K93" s="368"/>
      <c r="L93" s="368"/>
      <c r="M93" s="369"/>
      <c r="N93" s="368"/>
      <c r="O93" s="368"/>
      <c r="P93" s="368"/>
      <c r="Q93" s="370"/>
      <c r="R93" s="79"/>
    </row>
    <row r="94" spans="1:19" ht="18" hidden="1" customHeight="1" x14ac:dyDescent="0.2">
      <c r="A94" s="189">
        <v>1300</v>
      </c>
      <c r="B94" s="184" t="s">
        <v>174</v>
      </c>
      <c r="C94" s="123"/>
      <c r="D94" s="362"/>
      <c r="E94" s="195"/>
      <c r="F94" s="149"/>
      <c r="G94" s="196" t="s">
        <v>93</v>
      </c>
      <c r="H94" s="197"/>
      <c r="I94" s="198"/>
      <c r="J94" s="199"/>
      <c r="K94" s="363">
        <f t="shared" ref="K94:K107" si="20">E94*D94</f>
        <v>0</v>
      </c>
      <c r="L94" s="117">
        <f t="shared" ref="L94:L107" si="21">F94*D94</f>
        <v>0</v>
      </c>
      <c r="M94" s="364">
        <f t="shared" ref="M94:M107" si="22">G94*D94</f>
        <v>0</v>
      </c>
      <c r="N94" s="378">
        <f t="shared" ref="N94:N107" si="23">H94*D94</f>
        <v>0</v>
      </c>
      <c r="O94" s="366">
        <f t="shared" ref="O94:O107" si="24">I94*D94</f>
        <v>0</v>
      </c>
      <c r="P94" s="367"/>
      <c r="Q94" s="173">
        <f t="shared" ref="Q94:Q107" si="25">SUM(K94:M94)</f>
        <v>0</v>
      </c>
      <c r="R94" s="79"/>
    </row>
    <row r="95" spans="1:19" ht="18" hidden="1" customHeight="1" x14ac:dyDescent="0.2">
      <c r="A95" s="202">
        <v>1300</v>
      </c>
      <c r="B95" s="184" t="s">
        <v>175</v>
      </c>
      <c r="C95" s="123"/>
      <c r="D95" s="362"/>
      <c r="E95" s="203"/>
      <c r="F95" s="149"/>
      <c r="G95" s="196"/>
      <c r="H95" s="197"/>
      <c r="I95" s="198"/>
      <c r="J95" s="199"/>
      <c r="K95" s="363">
        <f t="shared" si="20"/>
        <v>0</v>
      </c>
      <c r="L95" s="117">
        <f t="shared" si="21"/>
        <v>0</v>
      </c>
      <c r="M95" s="364">
        <f t="shared" si="22"/>
        <v>0</v>
      </c>
      <c r="N95" s="378">
        <f t="shared" si="23"/>
        <v>0</v>
      </c>
      <c r="O95" s="366">
        <f t="shared" si="24"/>
        <v>0</v>
      </c>
      <c r="P95" s="367"/>
      <c r="Q95" s="173">
        <f t="shared" si="25"/>
        <v>0</v>
      </c>
      <c r="R95" s="79"/>
      <c r="S95" s="154" t="s">
        <v>74</v>
      </c>
    </row>
    <row r="96" spans="1:19" ht="18" hidden="1" customHeight="1" x14ac:dyDescent="0.2">
      <c r="A96" s="202">
        <v>1301</v>
      </c>
      <c r="B96" s="184" t="s">
        <v>176</v>
      </c>
      <c r="C96" s="123"/>
      <c r="D96" s="362"/>
      <c r="E96" s="203"/>
      <c r="F96" s="149"/>
      <c r="G96" s="196"/>
      <c r="H96" s="197"/>
      <c r="I96" s="198"/>
      <c r="J96" s="199"/>
      <c r="K96" s="363">
        <f t="shared" si="20"/>
        <v>0</v>
      </c>
      <c r="L96" s="117">
        <f t="shared" si="21"/>
        <v>0</v>
      </c>
      <c r="M96" s="364">
        <f t="shared" si="22"/>
        <v>0</v>
      </c>
      <c r="N96" s="378">
        <f t="shared" si="23"/>
        <v>0</v>
      </c>
      <c r="O96" s="366">
        <f t="shared" si="24"/>
        <v>0</v>
      </c>
      <c r="P96" s="367"/>
      <c r="Q96" s="173">
        <f t="shared" si="25"/>
        <v>0</v>
      </c>
      <c r="R96" s="79"/>
      <c r="S96" s="165">
        <f>SUM(M95:M97)</f>
        <v>0</v>
      </c>
    </row>
    <row r="97" spans="1:19" ht="19.149999999999999" hidden="1" customHeight="1" x14ac:dyDescent="0.2">
      <c r="A97" s="202">
        <v>1301</v>
      </c>
      <c r="B97" s="184" t="s">
        <v>177</v>
      </c>
      <c r="C97" s="123"/>
      <c r="D97" s="362"/>
      <c r="E97" s="203"/>
      <c r="F97" s="149"/>
      <c r="G97" s="196"/>
      <c r="H97" s="197"/>
      <c r="I97" s="198"/>
      <c r="J97" s="199"/>
      <c r="K97" s="363">
        <f t="shared" si="20"/>
        <v>0</v>
      </c>
      <c r="L97" s="117">
        <f t="shared" si="21"/>
        <v>0</v>
      </c>
      <c r="M97" s="364">
        <f t="shared" si="22"/>
        <v>0</v>
      </c>
      <c r="N97" s="378">
        <f t="shared" si="23"/>
        <v>0</v>
      </c>
      <c r="O97" s="366">
        <f t="shared" si="24"/>
        <v>0</v>
      </c>
      <c r="P97" s="367"/>
      <c r="Q97" s="173">
        <f t="shared" si="25"/>
        <v>0</v>
      </c>
      <c r="R97" s="169"/>
      <c r="S97" s="154"/>
    </row>
    <row r="98" spans="1:19" ht="19.149999999999999" hidden="1" customHeight="1" x14ac:dyDescent="0.2">
      <c r="A98" s="202">
        <v>1302</v>
      </c>
      <c r="B98" s="184" t="s">
        <v>178</v>
      </c>
      <c r="C98" s="123"/>
      <c r="D98" s="362"/>
      <c r="E98" s="203"/>
      <c r="F98" s="149"/>
      <c r="G98" s="196"/>
      <c r="H98" s="197"/>
      <c r="I98" s="198"/>
      <c r="J98" s="199"/>
      <c r="K98" s="363">
        <f t="shared" si="20"/>
        <v>0</v>
      </c>
      <c r="L98" s="117">
        <f t="shared" si="21"/>
        <v>0</v>
      </c>
      <c r="M98" s="364">
        <f t="shared" si="22"/>
        <v>0</v>
      </c>
      <c r="N98" s="378">
        <f t="shared" si="23"/>
        <v>0</v>
      </c>
      <c r="O98" s="366">
        <f t="shared" si="24"/>
        <v>0</v>
      </c>
      <c r="P98" s="367"/>
      <c r="Q98" s="173">
        <f t="shared" si="25"/>
        <v>0</v>
      </c>
      <c r="R98" s="169"/>
      <c r="S98" s="154"/>
    </row>
    <row r="99" spans="1:19" ht="19.149999999999999" hidden="1" customHeight="1" x14ac:dyDescent="0.2">
      <c r="A99" s="202">
        <v>1302</v>
      </c>
      <c r="B99" s="184" t="s">
        <v>179</v>
      </c>
      <c r="C99" s="123"/>
      <c r="D99" s="362"/>
      <c r="E99" s="203"/>
      <c r="F99" s="149"/>
      <c r="G99" s="196"/>
      <c r="H99" s="197"/>
      <c r="I99" s="198"/>
      <c r="J99" s="199"/>
      <c r="K99" s="363">
        <f t="shared" si="20"/>
        <v>0</v>
      </c>
      <c r="L99" s="117">
        <f t="shared" si="21"/>
        <v>0</v>
      </c>
      <c r="M99" s="364">
        <f t="shared" si="22"/>
        <v>0</v>
      </c>
      <c r="N99" s="378">
        <f t="shared" si="23"/>
        <v>0</v>
      </c>
      <c r="O99" s="366">
        <f t="shared" si="24"/>
        <v>0</v>
      </c>
      <c r="P99" s="367"/>
      <c r="Q99" s="173">
        <f t="shared" si="25"/>
        <v>0</v>
      </c>
      <c r="R99" s="169"/>
      <c r="S99" s="154"/>
    </row>
    <row r="100" spans="1:19" ht="19.149999999999999" hidden="1" customHeight="1" x14ac:dyDescent="0.2">
      <c r="A100" s="202">
        <v>1303</v>
      </c>
      <c r="B100" s="184" t="s">
        <v>180</v>
      </c>
      <c r="C100" s="123"/>
      <c r="D100" s="362"/>
      <c r="E100" s="203"/>
      <c r="F100" s="149"/>
      <c r="G100" s="196"/>
      <c r="H100" s="197"/>
      <c r="I100" s="198"/>
      <c r="J100" s="199"/>
      <c r="K100" s="363">
        <f t="shared" si="20"/>
        <v>0</v>
      </c>
      <c r="L100" s="117">
        <f t="shared" si="21"/>
        <v>0</v>
      </c>
      <c r="M100" s="364">
        <f t="shared" si="22"/>
        <v>0</v>
      </c>
      <c r="N100" s="378">
        <f t="shared" si="23"/>
        <v>0</v>
      </c>
      <c r="O100" s="366">
        <f t="shared" si="24"/>
        <v>0</v>
      </c>
      <c r="P100" s="367"/>
      <c r="Q100" s="173">
        <f t="shared" si="25"/>
        <v>0</v>
      </c>
      <c r="R100" s="169"/>
      <c r="S100" s="154"/>
    </row>
    <row r="101" spans="1:19" ht="19.149999999999999" hidden="1" customHeight="1" x14ac:dyDescent="0.2">
      <c r="A101" s="202">
        <v>1303</v>
      </c>
      <c r="B101" s="184" t="s">
        <v>181</v>
      </c>
      <c r="C101" s="123"/>
      <c r="D101" s="362"/>
      <c r="E101" s="203"/>
      <c r="F101" s="149"/>
      <c r="G101" s="196"/>
      <c r="H101" s="197"/>
      <c r="I101" s="198"/>
      <c r="J101" s="199"/>
      <c r="K101" s="363">
        <f t="shared" si="20"/>
        <v>0</v>
      </c>
      <c r="L101" s="117">
        <f t="shared" si="21"/>
        <v>0</v>
      </c>
      <c r="M101" s="364">
        <f t="shared" si="22"/>
        <v>0</v>
      </c>
      <c r="N101" s="378">
        <f t="shared" si="23"/>
        <v>0</v>
      </c>
      <c r="O101" s="366">
        <f t="shared" si="24"/>
        <v>0</v>
      </c>
      <c r="P101" s="367"/>
      <c r="Q101" s="173">
        <f t="shared" si="25"/>
        <v>0</v>
      </c>
      <c r="R101" s="169"/>
      <c r="S101" s="154"/>
    </row>
    <row r="102" spans="1:19" ht="19.149999999999999" hidden="1" customHeight="1" x14ac:dyDescent="0.2">
      <c r="A102" s="202">
        <v>1304</v>
      </c>
      <c r="B102" s="184" t="s">
        <v>182</v>
      </c>
      <c r="C102" s="123"/>
      <c r="D102" s="362"/>
      <c r="E102" s="203"/>
      <c r="F102" s="149"/>
      <c r="G102" s="196"/>
      <c r="H102" s="197"/>
      <c r="I102" s="198"/>
      <c r="J102" s="199"/>
      <c r="K102" s="363">
        <f t="shared" si="20"/>
        <v>0</v>
      </c>
      <c r="L102" s="117">
        <f t="shared" si="21"/>
        <v>0</v>
      </c>
      <c r="M102" s="364">
        <f t="shared" si="22"/>
        <v>0</v>
      </c>
      <c r="N102" s="378">
        <f t="shared" si="23"/>
        <v>0</v>
      </c>
      <c r="O102" s="366">
        <f t="shared" si="24"/>
        <v>0</v>
      </c>
      <c r="P102" s="367"/>
      <c r="Q102" s="173">
        <f t="shared" si="25"/>
        <v>0</v>
      </c>
      <c r="R102" s="169"/>
      <c r="S102" s="154"/>
    </row>
    <row r="103" spans="1:19" ht="19.149999999999999" hidden="1" customHeight="1" x14ac:dyDescent="0.2">
      <c r="A103" s="202">
        <v>1305</v>
      </c>
      <c r="B103" s="184" t="s">
        <v>183</v>
      </c>
      <c r="C103" s="123"/>
      <c r="D103" s="362"/>
      <c r="E103" s="203"/>
      <c r="F103" s="149"/>
      <c r="G103" s="196"/>
      <c r="H103" s="197"/>
      <c r="I103" s="198"/>
      <c r="J103" s="199"/>
      <c r="K103" s="363">
        <f t="shared" si="20"/>
        <v>0</v>
      </c>
      <c r="L103" s="117">
        <f t="shared" si="21"/>
        <v>0</v>
      </c>
      <c r="M103" s="364">
        <f t="shared" si="22"/>
        <v>0</v>
      </c>
      <c r="N103" s="378">
        <f t="shared" si="23"/>
        <v>0</v>
      </c>
      <c r="O103" s="366">
        <f t="shared" si="24"/>
        <v>0</v>
      </c>
      <c r="P103" s="367"/>
      <c r="Q103" s="173">
        <f t="shared" si="25"/>
        <v>0</v>
      </c>
      <c r="R103" s="169"/>
      <c r="S103" s="154"/>
    </row>
    <row r="104" spans="1:19" ht="19.149999999999999" hidden="1" customHeight="1" x14ac:dyDescent="0.2">
      <c r="A104" s="202">
        <v>1305</v>
      </c>
      <c r="B104" s="184" t="s">
        <v>184</v>
      </c>
      <c r="C104" s="123"/>
      <c r="D104" s="362"/>
      <c r="E104" s="203"/>
      <c r="F104" s="149"/>
      <c r="G104" s="196"/>
      <c r="H104" s="197"/>
      <c r="I104" s="198"/>
      <c r="J104" s="199"/>
      <c r="K104" s="363">
        <f t="shared" si="20"/>
        <v>0</v>
      </c>
      <c r="L104" s="117">
        <f t="shared" si="21"/>
        <v>0</v>
      </c>
      <c r="M104" s="364">
        <f t="shared" si="22"/>
        <v>0</v>
      </c>
      <c r="N104" s="378">
        <f t="shared" si="23"/>
        <v>0</v>
      </c>
      <c r="O104" s="366">
        <f t="shared" si="24"/>
        <v>0</v>
      </c>
      <c r="P104" s="367"/>
      <c r="Q104" s="173">
        <f t="shared" si="25"/>
        <v>0</v>
      </c>
      <c r="R104" s="169"/>
      <c r="S104" s="154"/>
    </row>
    <row r="105" spans="1:19" ht="19.149999999999999" hidden="1" customHeight="1" x14ac:dyDescent="0.2">
      <c r="A105" s="202">
        <v>1305</v>
      </c>
      <c r="B105" s="184" t="s">
        <v>240</v>
      </c>
      <c r="C105" s="123"/>
      <c r="D105" s="362"/>
      <c r="E105" s="203"/>
      <c r="F105" s="149"/>
      <c r="G105" s="196"/>
      <c r="H105" s="197"/>
      <c r="I105" s="198"/>
      <c r="J105" s="199"/>
      <c r="K105" s="363">
        <f t="shared" si="20"/>
        <v>0</v>
      </c>
      <c r="L105" s="117">
        <f t="shared" si="21"/>
        <v>0</v>
      </c>
      <c r="M105" s="364">
        <f t="shared" si="22"/>
        <v>0</v>
      </c>
      <c r="N105" s="378">
        <f t="shared" si="23"/>
        <v>0</v>
      </c>
      <c r="O105" s="366">
        <f t="shared" si="24"/>
        <v>0</v>
      </c>
      <c r="P105" s="367"/>
      <c r="Q105" s="173">
        <f t="shared" si="25"/>
        <v>0</v>
      </c>
      <c r="R105" s="169"/>
      <c r="S105" s="154"/>
    </row>
    <row r="106" spans="1:19" ht="19.149999999999999" hidden="1" customHeight="1" x14ac:dyDescent="0.2">
      <c r="A106" s="202">
        <v>1305</v>
      </c>
      <c r="B106" s="184" t="s">
        <v>185</v>
      </c>
      <c r="C106" s="123"/>
      <c r="D106" s="362"/>
      <c r="E106" s="203"/>
      <c r="F106" s="149"/>
      <c r="G106" s="196"/>
      <c r="H106" s="197"/>
      <c r="I106" s="198"/>
      <c r="J106" s="199"/>
      <c r="K106" s="363">
        <f t="shared" si="20"/>
        <v>0</v>
      </c>
      <c r="L106" s="117">
        <f t="shared" si="21"/>
        <v>0</v>
      </c>
      <c r="M106" s="364">
        <f t="shared" si="22"/>
        <v>0</v>
      </c>
      <c r="N106" s="378">
        <f t="shared" si="23"/>
        <v>0</v>
      </c>
      <c r="O106" s="366">
        <f t="shared" si="24"/>
        <v>0</v>
      </c>
      <c r="P106" s="367"/>
      <c r="Q106" s="173">
        <f t="shared" si="25"/>
        <v>0</v>
      </c>
      <c r="R106" s="169"/>
      <c r="S106" s="154"/>
    </row>
    <row r="107" spans="1:19" ht="19.149999999999999" hidden="1" customHeight="1" x14ac:dyDescent="0.2">
      <c r="A107" s="202">
        <v>1306</v>
      </c>
      <c r="B107" s="184" t="s">
        <v>186</v>
      </c>
      <c r="C107" s="123"/>
      <c r="D107" s="362"/>
      <c r="E107" s="203"/>
      <c r="F107" s="149"/>
      <c r="G107" s="196"/>
      <c r="H107" s="197"/>
      <c r="I107" s="198"/>
      <c r="J107" s="199"/>
      <c r="K107" s="363">
        <f t="shared" si="20"/>
        <v>0</v>
      </c>
      <c r="L107" s="117">
        <f t="shared" si="21"/>
        <v>0</v>
      </c>
      <c r="M107" s="364">
        <f t="shared" si="22"/>
        <v>0</v>
      </c>
      <c r="N107" s="378">
        <f t="shared" si="23"/>
        <v>0</v>
      </c>
      <c r="O107" s="366">
        <f t="shared" si="24"/>
        <v>0</v>
      </c>
      <c r="P107" s="367"/>
      <c r="Q107" s="173">
        <f t="shared" si="25"/>
        <v>0</v>
      </c>
      <c r="R107" s="169"/>
      <c r="S107" s="154"/>
    </row>
    <row r="108" spans="1:19" ht="19.149999999999999" hidden="1" customHeight="1" x14ac:dyDescent="0.2">
      <c r="A108" s="205"/>
      <c r="B108" s="139" t="s">
        <v>234</v>
      </c>
      <c r="C108" s="206"/>
      <c r="D108" s="379"/>
      <c r="E108" s="208"/>
      <c r="F108" s="209"/>
      <c r="G108" s="199"/>
      <c r="H108" s="199"/>
      <c r="I108" s="199"/>
      <c r="J108" s="199"/>
      <c r="K108" s="367"/>
      <c r="L108" s="367"/>
      <c r="M108" s="380"/>
      <c r="N108" s="367"/>
      <c r="O108" s="381"/>
      <c r="P108" s="382"/>
      <c r="Q108" s="383"/>
      <c r="R108" s="169"/>
      <c r="S108" s="154"/>
    </row>
    <row r="109" spans="1:19" ht="19.149999999999999" hidden="1" customHeight="1" x14ac:dyDescent="0.2">
      <c r="A109" s="202">
        <v>1307</v>
      </c>
      <c r="B109" s="184" t="s">
        <v>187</v>
      </c>
      <c r="C109" s="123"/>
      <c r="D109" s="362"/>
      <c r="E109" s="203"/>
      <c r="F109" s="149"/>
      <c r="G109" s="196"/>
      <c r="H109" s="197"/>
      <c r="I109" s="198"/>
      <c r="J109" s="199"/>
      <c r="K109" s="363">
        <f t="shared" ref="K109:K118" si="26">E109*D109</f>
        <v>0</v>
      </c>
      <c r="L109" s="117">
        <f t="shared" ref="L109:L118" si="27">F109*D109</f>
        <v>0</v>
      </c>
      <c r="M109" s="364">
        <f t="shared" ref="M109:M118" si="28">G109*D109</f>
        <v>0</v>
      </c>
      <c r="N109" s="378">
        <f t="shared" ref="N109:N118" si="29">H109*D109</f>
        <v>0</v>
      </c>
      <c r="O109" s="366">
        <f t="shared" ref="O109:O118" si="30">I109*D109</f>
        <v>0</v>
      </c>
      <c r="P109" s="367"/>
      <c r="Q109" s="173">
        <f t="shared" ref="Q109:Q118" si="31">SUM(K109:M109)</f>
        <v>0</v>
      </c>
      <c r="R109" s="169"/>
      <c r="S109" s="154"/>
    </row>
    <row r="110" spans="1:19" ht="19.149999999999999" hidden="1" customHeight="1" x14ac:dyDescent="0.2">
      <c r="A110" s="202">
        <v>1308</v>
      </c>
      <c r="B110" s="184" t="s">
        <v>188</v>
      </c>
      <c r="C110" s="123"/>
      <c r="D110" s="362"/>
      <c r="E110" s="203"/>
      <c r="F110" s="149"/>
      <c r="G110" s="196"/>
      <c r="H110" s="197"/>
      <c r="I110" s="198"/>
      <c r="J110" s="199"/>
      <c r="K110" s="363">
        <f t="shared" si="26"/>
        <v>0</v>
      </c>
      <c r="L110" s="117">
        <f t="shared" si="27"/>
        <v>0</v>
      </c>
      <c r="M110" s="364">
        <f t="shared" si="28"/>
        <v>0</v>
      </c>
      <c r="N110" s="378">
        <f t="shared" si="29"/>
        <v>0</v>
      </c>
      <c r="O110" s="366">
        <f t="shared" si="30"/>
        <v>0</v>
      </c>
      <c r="P110" s="367"/>
      <c r="Q110" s="173">
        <f t="shared" si="31"/>
        <v>0</v>
      </c>
      <c r="R110" s="169"/>
      <c r="S110" s="154"/>
    </row>
    <row r="111" spans="1:19" ht="19.149999999999999" hidden="1" customHeight="1" x14ac:dyDescent="0.2">
      <c r="A111" s="202">
        <v>1309</v>
      </c>
      <c r="B111" s="184" t="s">
        <v>189</v>
      </c>
      <c r="C111" s="123"/>
      <c r="D111" s="362"/>
      <c r="E111" s="203"/>
      <c r="F111" s="149"/>
      <c r="G111" s="196"/>
      <c r="H111" s="197"/>
      <c r="I111" s="198"/>
      <c r="J111" s="199"/>
      <c r="K111" s="363">
        <f t="shared" si="26"/>
        <v>0</v>
      </c>
      <c r="L111" s="117">
        <f t="shared" si="27"/>
        <v>0</v>
      </c>
      <c r="M111" s="364">
        <f t="shared" si="28"/>
        <v>0</v>
      </c>
      <c r="N111" s="378">
        <f t="shared" si="29"/>
        <v>0</v>
      </c>
      <c r="O111" s="366">
        <f t="shared" si="30"/>
        <v>0</v>
      </c>
      <c r="P111" s="367"/>
      <c r="Q111" s="173">
        <f t="shared" si="31"/>
        <v>0</v>
      </c>
      <c r="R111" s="169"/>
      <c r="S111" s="154"/>
    </row>
    <row r="112" spans="1:19" ht="19.149999999999999" hidden="1" customHeight="1" x14ac:dyDescent="0.2">
      <c r="A112" s="202">
        <v>1309</v>
      </c>
      <c r="B112" s="184" t="s">
        <v>190</v>
      </c>
      <c r="C112" s="123"/>
      <c r="D112" s="362"/>
      <c r="E112" s="203"/>
      <c r="F112" s="149"/>
      <c r="G112" s="196"/>
      <c r="H112" s="197"/>
      <c r="I112" s="198"/>
      <c r="J112" s="199"/>
      <c r="K112" s="363">
        <f t="shared" si="26"/>
        <v>0</v>
      </c>
      <c r="L112" s="117">
        <f t="shared" si="27"/>
        <v>0</v>
      </c>
      <c r="M112" s="364">
        <f t="shared" si="28"/>
        <v>0</v>
      </c>
      <c r="N112" s="378">
        <f t="shared" si="29"/>
        <v>0</v>
      </c>
      <c r="O112" s="366">
        <f t="shared" si="30"/>
        <v>0</v>
      </c>
      <c r="P112" s="367"/>
      <c r="Q112" s="173">
        <f t="shared" si="31"/>
        <v>0</v>
      </c>
      <c r="R112" s="169"/>
      <c r="S112" s="154"/>
    </row>
    <row r="113" spans="1:19" ht="19.149999999999999" hidden="1" customHeight="1" x14ac:dyDescent="0.2">
      <c r="A113" s="202">
        <v>1310</v>
      </c>
      <c r="B113" s="184" t="s">
        <v>191</v>
      </c>
      <c r="C113" s="123"/>
      <c r="D113" s="362"/>
      <c r="E113" s="203"/>
      <c r="F113" s="149"/>
      <c r="G113" s="196"/>
      <c r="H113" s="197"/>
      <c r="I113" s="198"/>
      <c r="J113" s="199"/>
      <c r="K113" s="363">
        <f t="shared" si="26"/>
        <v>0</v>
      </c>
      <c r="L113" s="117">
        <f t="shared" si="27"/>
        <v>0</v>
      </c>
      <c r="M113" s="364">
        <f t="shared" si="28"/>
        <v>0</v>
      </c>
      <c r="N113" s="378">
        <f t="shared" si="29"/>
        <v>0</v>
      </c>
      <c r="O113" s="366">
        <f t="shared" si="30"/>
        <v>0</v>
      </c>
      <c r="P113" s="367"/>
      <c r="Q113" s="173">
        <f t="shared" si="31"/>
        <v>0</v>
      </c>
      <c r="R113" s="169"/>
      <c r="S113" s="154"/>
    </row>
    <row r="114" spans="1:19" ht="19.149999999999999" hidden="1" customHeight="1" x14ac:dyDescent="0.2">
      <c r="A114" s="202">
        <v>1311</v>
      </c>
      <c r="B114" s="184" t="s">
        <v>192</v>
      </c>
      <c r="C114" s="123"/>
      <c r="D114" s="362"/>
      <c r="E114" s="203"/>
      <c r="F114" s="149"/>
      <c r="G114" s="196"/>
      <c r="H114" s="197"/>
      <c r="I114" s="198"/>
      <c r="J114" s="199"/>
      <c r="K114" s="363">
        <f t="shared" si="26"/>
        <v>0</v>
      </c>
      <c r="L114" s="117">
        <f t="shared" si="27"/>
        <v>0</v>
      </c>
      <c r="M114" s="364">
        <f t="shared" si="28"/>
        <v>0</v>
      </c>
      <c r="N114" s="378">
        <f t="shared" si="29"/>
        <v>0</v>
      </c>
      <c r="O114" s="366">
        <f t="shared" si="30"/>
        <v>0</v>
      </c>
      <c r="P114" s="367"/>
      <c r="Q114" s="173">
        <f t="shared" si="31"/>
        <v>0</v>
      </c>
      <c r="R114" s="169"/>
      <c r="S114" s="154"/>
    </row>
    <row r="115" spans="1:19" ht="19.149999999999999" hidden="1" customHeight="1" x14ac:dyDescent="0.2">
      <c r="A115" s="202">
        <v>1311</v>
      </c>
      <c r="B115" s="184" t="s">
        <v>192</v>
      </c>
      <c r="C115" s="123"/>
      <c r="D115" s="362"/>
      <c r="E115" s="203"/>
      <c r="F115" s="149"/>
      <c r="G115" s="196"/>
      <c r="H115" s="197"/>
      <c r="I115" s="198"/>
      <c r="J115" s="199"/>
      <c r="K115" s="363">
        <f t="shared" si="26"/>
        <v>0</v>
      </c>
      <c r="L115" s="117">
        <f t="shared" si="27"/>
        <v>0</v>
      </c>
      <c r="M115" s="364">
        <f t="shared" si="28"/>
        <v>0</v>
      </c>
      <c r="N115" s="378">
        <f t="shared" si="29"/>
        <v>0</v>
      </c>
      <c r="O115" s="366">
        <f t="shared" si="30"/>
        <v>0</v>
      </c>
      <c r="P115" s="367"/>
      <c r="Q115" s="173">
        <f t="shared" si="31"/>
        <v>0</v>
      </c>
      <c r="R115" s="169"/>
      <c r="S115" s="154"/>
    </row>
    <row r="116" spans="1:19" ht="19.149999999999999" hidden="1" customHeight="1" x14ac:dyDescent="0.2">
      <c r="A116" s="202">
        <v>1312</v>
      </c>
      <c r="B116" s="184" t="s">
        <v>193</v>
      </c>
      <c r="C116" s="123"/>
      <c r="D116" s="362"/>
      <c r="E116" s="203"/>
      <c r="F116" s="149"/>
      <c r="G116" s="196"/>
      <c r="H116" s="197"/>
      <c r="I116" s="198"/>
      <c r="J116" s="199"/>
      <c r="K116" s="363">
        <f t="shared" si="26"/>
        <v>0</v>
      </c>
      <c r="L116" s="117">
        <f t="shared" si="27"/>
        <v>0</v>
      </c>
      <c r="M116" s="364">
        <f t="shared" si="28"/>
        <v>0</v>
      </c>
      <c r="N116" s="378">
        <f t="shared" si="29"/>
        <v>0</v>
      </c>
      <c r="O116" s="366">
        <f t="shared" si="30"/>
        <v>0</v>
      </c>
      <c r="P116" s="367"/>
      <c r="Q116" s="173">
        <f t="shared" si="31"/>
        <v>0</v>
      </c>
      <c r="R116" s="169"/>
      <c r="S116" s="154"/>
    </row>
    <row r="117" spans="1:19" ht="19.149999999999999" hidden="1" customHeight="1" x14ac:dyDescent="0.2">
      <c r="A117" s="202">
        <v>1314</v>
      </c>
      <c r="B117" s="184" t="s">
        <v>194</v>
      </c>
      <c r="C117" s="123"/>
      <c r="D117" s="362"/>
      <c r="E117" s="203"/>
      <c r="F117" s="149"/>
      <c r="G117" s="196"/>
      <c r="H117" s="197"/>
      <c r="I117" s="198"/>
      <c r="J117" s="199"/>
      <c r="K117" s="363">
        <f t="shared" si="26"/>
        <v>0</v>
      </c>
      <c r="L117" s="117">
        <f t="shared" si="27"/>
        <v>0</v>
      </c>
      <c r="M117" s="364">
        <f t="shared" si="28"/>
        <v>0</v>
      </c>
      <c r="N117" s="378">
        <f t="shared" si="29"/>
        <v>0</v>
      </c>
      <c r="O117" s="366">
        <f t="shared" si="30"/>
        <v>0</v>
      </c>
      <c r="P117" s="367"/>
      <c r="Q117" s="173">
        <f t="shared" si="31"/>
        <v>0</v>
      </c>
      <c r="R117" s="169"/>
      <c r="S117" s="154"/>
    </row>
    <row r="118" spans="1:19" ht="19.149999999999999" hidden="1" customHeight="1" x14ac:dyDescent="0.2">
      <c r="A118" s="202">
        <v>1315</v>
      </c>
      <c r="B118" s="184" t="s">
        <v>195</v>
      </c>
      <c r="C118" s="123"/>
      <c r="D118" s="362"/>
      <c r="E118" s="203"/>
      <c r="F118" s="149"/>
      <c r="G118" s="196"/>
      <c r="H118" s="197"/>
      <c r="I118" s="198"/>
      <c r="J118" s="199"/>
      <c r="K118" s="363">
        <f t="shared" si="26"/>
        <v>0</v>
      </c>
      <c r="L118" s="117">
        <f t="shared" si="27"/>
        <v>0</v>
      </c>
      <c r="M118" s="364">
        <f t="shared" si="28"/>
        <v>0</v>
      </c>
      <c r="N118" s="378">
        <f t="shared" si="29"/>
        <v>0</v>
      </c>
      <c r="O118" s="366">
        <f t="shared" si="30"/>
        <v>0</v>
      </c>
      <c r="P118" s="367"/>
      <c r="Q118" s="173">
        <f t="shared" si="31"/>
        <v>0</v>
      </c>
      <c r="R118" s="169"/>
      <c r="S118" s="154"/>
    </row>
    <row r="119" spans="1:19" ht="18" customHeight="1" x14ac:dyDescent="0.25">
      <c r="A119" s="214"/>
      <c r="B119" s="139" t="s">
        <v>196</v>
      </c>
      <c r="C119" s="215"/>
      <c r="D119" s="384"/>
      <c r="E119" s="217"/>
      <c r="F119" s="217"/>
      <c r="G119" s="143"/>
      <c r="H119" s="143"/>
      <c r="I119" s="143"/>
      <c r="J119" s="143"/>
      <c r="K119" s="368"/>
      <c r="L119" s="368"/>
      <c r="M119" s="369"/>
      <c r="N119" s="368"/>
      <c r="O119" s="385"/>
      <c r="P119" s="386"/>
      <c r="Q119" s="387"/>
      <c r="R119" s="79"/>
      <c r="S119" s="154"/>
    </row>
    <row r="120" spans="1:19" s="170" customFormat="1" ht="18" customHeight="1" x14ac:dyDescent="0.2">
      <c r="A120" s="202" t="s">
        <v>439</v>
      </c>
      <c r="B120" s="184" t="s">
        <v>197</v>
      </c>
      <c r="C120" s="123"/>
      <c r="D120" s="362"/>
      <c r="E120" s="148"/>
      <c r="F120" s="149"/>
      <c r="G120" s="116"/>
      <c r="H120" s="116"/>
      <c r="I120" s="116"/>
      <c r="J120" s="116"/>
      <c r="K120" s="117"/>
      <c r="L120" s="117"/>
      <c r="M120" s="117"/>
      <c r="N120" s="117"/>
      <c r="O120" s="117"/>
      <c r="P120" s="117"/>
      <c r="Q120" s="173">
        <f>SUM(K120:P120)</f>
        <v>0</v>
      </c>
      <c r="R120" s="169"/>
      <c r="S120" s="329"/>
    </row>
    <row r="121" spans="1:19" s="170" customFormat="1" ht="18" customHeight="1" x14ac:dyDescent="0.2">
      <c r="A121" s="202" t="s">
        <v>440</v>
      </c>
      <c r="B121" s="184" t="s">
        <v>256</v>
      </c>
      <c r="C121" s="123"/>
      <c r="D121" s="362"/>
      <c r="E121" s="148"/>
      <c r="F121" s="149"/>
      <c r="G121" s="116"/>
      <c r="H121" s="116"/>
      <c r="I121" s="116"/>
      <c r="J121" s="116"/>
      <c r="K121" s="936"/>
      <c r="L121" s="936"/>
      <c r="M121" s="937"/>
      <c r="N121" s="1030"/>
      <c r="O121" s="936"/>
      <c r="P121" s="936"/>
      <c r="Q121" s="173">
        <f>SUM(K121:P121)</f>
        <v>0</v>
      </c>
      <c r="R121" s="169"/>
      <c r="S121" s="329"/>
    </row>
    <row r="122" spans="1:19" s="170" customFormat="1" ht="18" hidden="1" customHeight="1" x14ac:dyDescent="0.2">
      <c r="A122" s="202">
        <v>1375</v>
      </c>
      <c r="B122" s="184" t="s">
        <v>198</v>
      </c>
      <c r="C122" s="123"/>
      <c r="D122" s="362"/>
      <c r="E122" s="148"/>
      <c r="F122" s="149"/>
      <c r="G122" s="116"/>
      <c r="H122" s="116"/>
      <c r="I122" s="116"/>
      <c r="J122" s="116"/>
      <c r="K122" s="936"/>
      <c r="L122" s="936"/>
      <c r="M122" s="937"/>
      <c r="N122" s="1030"/>
      <c r="O122" s="936"/>
      <c r="P122" s="936"/>
      <c r="Q122" s="173">
        <f>SUM(K122:M122)</f>
        <v>0</v>
      </c>
      <c r="R122" s="169"/>
      <c r="S122" s="329"/>
    </row>
    <row r="123" spans="1:19" s="170" customFormat="1" ht="18" customHeight="1" x14ac:dyDescent="0.2">
      <c r="A123" s="202" t="s">
        <v>441</v>
      </c>
      <c r="B123" s="184" t="s">
        <v>199</v>
      </c>
      <c r="C123" s="123"/>
      <c r="D123" s="362"/>
      <c r="E123" s="148"/>
      <c r="F123" s="149"/>
      <c r="G123" s="116"/>
      <c r="H123" s="116"/>
      <c r="I123" s="116"/>
      <c r="J123" s="116"/>
      <c r="K123" s="936"/>
      <c r="L123" s="936"/>
      <c r="M123" s="937"/>
      <c r="N123" s="936"/>
      <c r="O123" s="936"/>
      <c r="P123" s="936"/>
      <c r="Q123" s="173">
        <f>SUM(K123:P123)</f>
        <v>0</v>
      </c>
      <c r="R123" s="169"/>
      <c r="S123" s="329"/>
    </row>
    <row r="124" spans="1:19" s="170" customFormat="1" ht="18" hidden="1" customHeight="1" x14ac:dyDescent="0.2">
      <c r="A124" s="202">
        <v>1450</v>
      </c>
      <c r="B124" s="184" t="s">
        <v>200</v>
      </c>
      <c r="C124" s="123"/>
      <c r="D124" s="362"/>
      <c r="E124" s="148"/>
      <c r="F124" s="149"/>
      <c r="G124" s="116"/>
      <c r="H124" s="116"/>
      <c r="I124" s="116"/>
      <c r="J124" s="116"/>
      <c r="K124" s="936"/>
      <c r="L124" s="936"/>
      <c r="M124" s="937"/>
      <c r="N124" s="936"/>
      <c r="O124" s="936"/>
      <c r="P124" s="936"/>
      <c r="Q124" s="173">
        <f t="shared" ref="Q124:Q140" si="32">SUM(K124:M124)</f>
        <v>0</v>
      </c>
      <c r="R124" s="169"/>
      <c r="S124" s="329"/>
    </row>
    <row r="125" spans="1:19" s="170" customFormat="1" ht="18" hidden="1" customHeight="1" x14ac:dyDescent="0.2">
      <c r="A125" s="202">
        <v>1500</v>
      </c>
      <c r="B125" s="184" t="s">
        <v>201</v>
      </c>
      <c r="C125" s="123"/>
      <c r="D125" s="362"/>
      <c r="E125" s="148"/>
      <c r="F125" s="149"/>
      <c r="G125" s="116"/>
      <c r="H125" s="116"/>
      <c r="I125" s="116"/>
      <c r="J125" s="116"/>
      <c r="K125" s="936"/>
      <c r="L125" s="936"/>
      <c r="M125" s="937"/>
      <c r="N125" s="936"/>
      <c r="O125" s="936"/>
      <c r="P125" s="936"/>
      <c r="Q125" s="173">
        <f t="shared" si="32"/>
        <v>0</v>
      </c>
      <c r="R125" s="169"/>
      <c r="S125" s="329"/>
    </row>
    <row r="126" spans="1:19" s="170" customFormat="1" ht="18" customHeight="1" x14ac:dyDescent="0.2">
      <c r="A126" s="202" t="s">
        <v>442</v>
      </c>
      <c r="B126" s="184" t="s">
        <v>202</v>
      </c>
      <c r="C126" s="123"/>
      <c r="D126" s="362"/>
      <c r="E126" s="148"/>
      <c r="F126" s="149"/>
      <c r="G126" s="116"/>
      <c r="H126" s="116"/>
      <c r="I126" s="116"/>
      <c r="J126" s="116"/>
      <c r="K126" s="936"/>
      <c r="L126" s="936"/>
      <c r="M126" s="937"/>
      <c r="N126" s="1030"/>
      <c r="O126" s="936"/>
      <c r="P126" s="936"/>
      <c r="Q126" s="173">
        <f>SUM(K126:P126)</f>
        <v>0</v>
      </c>
      <c r="R126" s="169"/>
      <c r="S126" s="329"/>
    </row>
    <row r="127" spans="1:19" s="170" customFormat="1" ht="18" hidden="1" customHeight="1" x14ac:dyDescent="0.2">
      <c r="A127" s="202">
        <v>1550</v>
      </c>
      <c r="B127" s="184" t="s">
        <v>203</v>
      </c>
      <c r="C127" s="123"/>
      <c r="D127" s="362">
        <v>5</v>
      </c>
      <c r="E127" s="148"/>
      <c r="F127" s="149"/>
      <c r="G127" s="116"/>
      <c r="H127" s="116"/>
      <c r="I127" s="116"/>
      <c r="J127" s="116"/>
      <c r="K127" s="936">
        <f t="shared" ref="K127:K132" si="33">E127*D127</f>
        <v>0</v>
      </c>
      <c r="L127" s="936">
        <f t="shared" ref="L127:L132" si="34">F127*D127</f>
        <v>0</v>
      </c>
      <c r="M127" s="937">
        <f t="shared" ref="M127:M132" si="35">G127*D127</f>
        <v>0</v>
      </c>
      <c r="N127" s="1030">
        <f t="shared" ref="N127:N132" si="36">H127*D127</f>
        <v>0</v>
      </c>
      <c r="O127" s="936">
        <f t="shared" ref="O127:P132" si="37">I127*D127</f>
        <v>0</v>
      </c>
      <c r="P127" s="936">
        <f t="shared" si="37"/>
        <v>0</v>
      </c>
      <c r="Q127" s="173">
        <f t="shared" si="32"/>
        <v>0</v>
      </c>
      <c r="R127" s="169"/>
      <c r="S127" s="329"/>
    </row>
    <row r="128" spans="1:19" s="170" customFormat="1" ht="18" customHeight="1" x14ac:dyDescent="0.2">
      <c r="A128" s="202" t="s">
        <v>443</v>
      </c>
      <c r="B128" s="184" t="s">
        <v>204</v>
      </c>
      <c r="C128" s="123"/>
      <c r="D128" s="362">
        <v>30</v>
      </c>
      <c r="E128" s="148"/>
      <c r="F128" s="149"/>
      <c r="G128" s="116"/>
      <c r="H128" s="116"/>
      <c r="I128" s="116"/>
      <c r="J128" s="116"/>
      <c r="K128" s="1030">
        <f t="shared" si="33"/>
        <v>0</v>
      </c>
      <c r="L128" s="1030">
        <f t="shared" si="34"/>
        <v>0</v>
      </c>
      <c r="M128" s="1017">
        <f t="shared" si="35"/>
        <v>0</v>
      </c>
      <c r="N128" s="1030">
        <f t="shared" si="36"/>
        <v>0</v>
      </c>
      <c r="O128" s="1030">
        <f t="shared" si="37"/>
        <v>0</v>
      </c>
      <c r="P128" s="1030">
        <f t="shared" si="37"/>
        <v>0</v>
      </c>
      <c r="Q128" s="173">
        <f>SUM(K128:P128)</f>
        <v>0</v>
      </c>
      <c r="R128" s="169"/>
      <c r="S128" s="329"/>
    </row>
    <row r="129" spans="1:19" s="170" customFormat="1" ht="18" customHeight="1" x14ac:dyDescent="0.2">
      <c r="A129" s="202" t="s">
        <v>444</v>
      </c>
      <c r="B129" s="184" t="s">
        <v>396</v>
      </c>
      <c r="C129" s="123"/>
      <c r="D129" s="362">
        <v>30</v>
      </c>
      <c r="E129" s="148"/>
      <c r="F129" s="149"/>
      <c r="G129" s="116"/>
      <c r="H129" s="116"/>
      <c r="I129" s="116"/>
      <c r="J129" s="116"/>
      <c r="K129" s="1030">
        <f t="shared" si="33"/>
        <v>0</v>
      </c>
      <c r="L129" s="1030">
        <f t="shared" si="34"/>
        <v>0</v>
      </c>
      <c r="M129" s="1017">
        <f t="shared" si="35"/>
        <v>0</v>
      </c>
      <c r="N129" s="1030">
        <f t="shared" si="36"/>
        <v>0</v>
      </c>
      <c r="O129" s="1030">
        <f t="shared" si="37"/>
        <v>0</v>
      </c>
      <c r="P129" s="1030">
        <f t="shared" si="37"/>
        <v>0</v>
      </c>
      <c r="Q129" s="173">
        <f>SUM(K129:P129)</f>
        <v>0</v>
      </c>
      <c r="R129" s="169"/>
      <c r="S129" s="329"/>
    </row>
    <row r="130" spans="1:19" s="170" customFormat="1" ht="18" hidden="1" customHeight="1" x14ac:dyDescent="0.2">
      <c r="A130" s="202">
        <v>1600</v>
      </c>
      <c r="B130" s="184" t="s">
        <v>205</v>
      </c>
      <c r="C130" s="123"/>
      <c r="D130" s="362">
        <v>25</v>
      </c>
      <c r="E130" s="148"/>
      <c r="F130" s="149"/>
      <c r="G130" s="116"/>
      <c r="H130" s="116"/>
      <c r="I130" s="116"/>
      <c r="J130" s="116"/>
      <c r="K130" s="1030">
        <f t="shared" si="33"/>
        <v>0</v>
      </c>
      <c r="L130" s="1030">
        <f t="shared" si="34"/>
        <v>0</v>
      </c>
      <c r="M130" s="1017">
        <f t="shared" si="35"/>
        <v>0</v>
      </c>
      <c r="N130" s="1030">
        <f t="shared" si="36"/>
        <v>0</v>
      </c>
      <c r="O130" s="1030">
        <f t="shared" si="37"/>
        <v>0</v>
      </c>
      <c r="P130" s="1030">
        <f t="shared" si="37"/>
        <v>0</v>
      </c>
      <c r="Q130" s="173">
        <f t="shared" si="32"/>
        <v>0</v>
      </c>
      <c r="R130" s="169"/>
      <c r="S130" s="329"/>
    </row>
    <row r="131" spans="1:19" s="170" customFormat="1" ht="18" hidden="1" customHeight="1" x14ac:dyDescent="0.2">
      <c r="A131" s="202">
        <v>1625</v>
      </c>
      <c r="B131" s="184" t="s">
        <v>206</v>
      </c>
      <c r="C131" s="123"/>
      <c r="D131" s="362"/>
      <c r="E131" s="148"/>
      <c r="F131" s="149"/>
      <c r="G131" s="116"/>
      <c r="H131" s="116"/>
      <c r="I131" s="116"/>
      <c r="J131" s="116"/>
      <c r="K131" s="936">
        <f t="shared" si="33"/>
        <v>0</v>
      </c>
      <c r="L131" s="936">
        <f t="shared" si="34"/>
        <v>0</v>
      </c>
      <c r="M131" s="937">
        <f t="shared" si="35"/>
        <v>0</v>
      </c>
      <c r="N131" s="1030">
        <f t="shared" si="36"/>
        <v>0</v>
      </c>
      <c r="O131" s="936">
        <f t="shared" si="37"/>
        <v>0</v>
      </c>
      <c r="P131" s="936">
        <f t="shared" si="37"/>
        <v>0</v>
      </c>
      <c r="Q131" s="173">
        <f t="shared" si="32"/>
        <v>0</v>
      </c>
      <c r="R131" s="169"/>
      <c r="S131" s="329"/>
    </row>
    <row r="132" spans="1:19" s="170" customFormat="1" ht="18" hidden="1" customHeight="1" x14ac:dyDescent="0.2">
      <c r="A132" s="202">
        <v>1675</v>
      </c>
      <c r="B132" s="184" t="s">
        <v>207</v>
      </c>
      <c r="C132" s="123"/>
      <c r="D132" s="362"/>
      <c r="E132" s="148"/>
      <c r="F132" s="149"/>
      <c r="G132" s="116"/>
      <c r="H132" s="116"/>
      <c r="I132" s="116"/>
      <c r="J132" s="116"/>
      <c r="K132" s="936">
        <f t="shared" si="33"/>
        <v>0</v>
      </c>
      <c r="L132" s="936">
        <f t="shared" si="34"/>
        <v>0</v>
      </c>
      <c r="M132" s="937">
        <f t="shared" si="35"/>
        <v>0</v>
      </c>
      <c r="N132" s="1030">
        <f t="shared" si="36"/>
        <v>0</v>
      </c>
      <c r="O132" s="936">
        <f t="shared" si="37"/>
        <v>0</v>
      </c>
      <c r="P132" s="936">
        <f t="shared" si="37"/>
        <v>0</v>
      </c>
      <c r="Q132" s="173">
        <f t="shared" si="32"/>
        <v>0</v>
      </c>
      <c r="R132" s="169"/>
      <c r="S132" s="329"/>
    </row>
    <row r="133" spans="1:19" s="170" customFormat="1" ht="18" customHeight="1" x14ac:dyDescent="0.2">
      <c r="A133" s="202" t="s">
        <v>445</v>
      </c>
      <c r="B133" s="184" t="s">
        <v>208</v>
      </c>
      <c r="C133" s="123"/>
      <c r="D133" s="362"/>
      <c r="E133" s="148"/>
      <c r="F133" s="149"/>
      <c r="G133" s="116"/>
      <c r="H133" s="116"/>
      <c r="I133" s="116"/>
      <c r="J133" s="116"/>
      <c r="K133" s="936"/>
      <c r="L133" s="936"/>
      <c r="M133" s="937"/>
      <c r="N133" s="936"/>
      <c r="O133" s="936"/>
      <c r="P133" s="936"/>
      <c r="Q133" s="173">
        <f>SUM(K133:P133)</f>
        <v>0</v>
      </c>
      <c r="R133" s="169"/>
      <c r="S133" s="329"/>
    </row>
    <row r="134" spans="1:19" s="170" customFormat="1" ht="18" customHeight="1" x14ac:dyDescent="0.2">
      <c r="A134" s="202" t="s">
        <v>446</v>
      </c>
      <c r="B134" s="184" t="s">
        <v>39</v>
      </c>
      <c r="C134" s="123"/>
      <c r="D134" s="362"/>
      <c r="E134" s="148"/>
      <c r="F134" s="149"/>
      <c r="G134" s="116"/>
      <c r="H134" s="116" t="s">
        <v>93</v>
      </c>
      <c r="I134" s="116"/>
      <c r="J134" s="116"/>
      <c r="K134" s="117"/>
      <c r="L134" s="117"/>
      <c r="M134" s="164"/>
      <c r="N134" s="117"/>
      <c r="O134" s="117"/>
      <c r="P134" s="117"/>
      <c r="Q134" s="173">
        <f>SUM(K134:P134)</f>
        <v>0</v>
      </c>
      <c r="R134" s="169"/>
      <c r="S134" s="329"/>
    </row>
    <row r="135" spans="1:19" s="170" customFormat="1" ht="18" hidden="1" customHeight="1" x14ac:dyDescent="0.2">
      <c r="A135" s="202"/>
      <c r="B135" s="184" t="s">
        <v>209</v>
      </c>
      <c r="C135" s="123"/>
      <c r="D135" s="362"/>
      <c r="E135" s="148"/>
      <c r="F135" s="149"/>
      <c r="G135" s="116"/>
      <c r="H135" s="116"/>
      <c r="I135" s="116"/>
      <c r="J135" s="116"/>
      <c r="K135" s="176"/>
      <c r="L135" s="176"/>
      <c r="M135" s="179"/>
      <c r="N135" s="150"/>
      <c r="O135" s="176"/>
      <c r="P135" s="176"/>
      <c r="Q135" s="173">
        <f t="shared" si="32"/>
        <v>0</v>
      </c>
      <c r="R135" s="169"/>
      <c r="S135" s="329"/>
    </row>
    <row r="136" spans="1:19" s="170" customFormat="1" ht="18" hidden="1" customHeight="1" x14ac:dyDescent="0.2">
      <c r="A136" s="202"/>
      <c r="B136" s="184" t="s">
        <v>156</v>
      </c>
      <c r="C136" s="123"/>
      <c r="D136" s="362">
        <v>1.25</v>
      </c>
      <c r="E136" s="148"/>
      <c r="F136" s="149"/>
      <c r="G136" s="116"/>
      <c r="H136" s="116"/>
      <c r="I136" s="116"/>
      <c r="J136" s="116"/>
      <c r="K136" s="176"/>
      <c r="L136" s="176"/>
      <c r="M136" s="179"/>
      <c r="N136" s="150"/>
      <c r="O136" s="176"/>
      <c r="P136" s="176"/>
      <c r="Q136" s="173">
        <f t="shared" si="32"/>
        <v>0</v>
      </c>
      <c r="R136" s="169"/>
      <c r="S136" s="329"/>
    </row>
    <row r="137" spans="1:19" s="170" customFormat="1" ht="18" customHeight="1" x14ac:dyDescent="0.2">
      <c r="A137" s="202"/>
      <c r="B137" s="184" t="s">
        <v>210</v>
      </c>
      <c r="C137" s="123"/>
      <c r="D137" s="362"/>
      <c r="E137" s="148"/>
      <c r="F137" s="149"/>
      <c r="G137" s="116"/>
      <c r="H137" s="116"/>
      <c r="I137" s="116"/>
      <c r="J137" s="116"/>
      <c r="K137" s="117"/>
      <c r="L137" s="117"/>
      <c r="M137" s="164"/>
      <c r="N137" s="117"/>
      <c r="O137" s="117"/>
      <c r="P137" s="117"/>
      <c r="Q137" s="173">
        <f>SUM(K137:P137)</f>
        <v>0</v>
      </c>
      <c r="R137" s="169"/>
      <c r="S137" s="329"/>
    </row>
    <row r="138" spans="1:19" s="170" customFormat="1" ht="18" hidden="1" customHeight="1" x14ac:dyDescent="0.2">
      <c r="A138" s="202"/>
      <c r="B138" s="184" t="s">
        <v>211</v>
      </c>
      <c r="C138" s="123"/>
      <c r="D138" s="362"/>
      <c r="E138" s="203"/>
      <c r="F138" s="149"/>
      <c r="G138" s="196"/>
      <c r="H138" s="197"/>
      <c r="I138" s="198"/>
      <c r="J138" s="199"/>
      <c r="K138" s="363">
        <f>E138*D138</f>
        <v>0</v>
      </c>
      <c r="L138" s="117">
        <f>F138*D138</f>
        <v>0</v>
      </c>
      <c r="M138" s="364">
        <f>G138*D138</f>
        <v>0</v>
      </c>
      <c r="N138" s="365">
        <f>H138*D138</f>
        <v>0</v>
      </c>
      <c r="O138" s="366">
        <f>I138*D138</f>
        <v>0</v>
      </c>
      <c r="P138" s="367"/>
      <c r="Q138" s="173">
        <f t="shared" si="32"/>
        <v>0</v>
      </c>
      <c r="R138" s="169"/>
      <c r="S138" s="329"/>
    </row>
    <row r="139" spans="1:19" s="170" customFormat="1" ht="18" hidden="1" customHeight="1" x14ac:dyDescent="0.2">
      <c r="A139" s="202"/>
      <c r="B139" s="184" t="s">
        <v>212</v>
      </c>
      <c r="C139" s="123"/>
      <c r="D139" s="362"/>
      <c r="E139" s="203"/>
      <c r="F139" s="149"/>
      <c r="G139" s="196"/>
      <c r="H139" s="197"/>
      <c r="I139" s="198"/>
      <c r="J139" s="199"/>
      <c r="K139" s="363">
        <f>E139*D139</f>
        <v>0</v>
      </c>
      <c r="L139" s="117">
        <f>F139*D139</f>
        <v>0</v>
      </c>
      <c r="M139" s="364">
        <f>G139*D139</f>
        <v>0</v>
      </c>
      <c r="N139" s="365">
        <f>H139*D139</f>
        <v>0</v>
      </c>
      <c r="O139" s="366">
        <f>I139*D139</f>
        <v>0</v>
      </c>
      <c r="P139" s="367"/>
      <c r="Q139" s="173">
        <f t="shared" si="32"/>
        <v>0</v>
      </c>
      <c r="R139" s="169"/>
      <c r="S139" s="329"/>
    </row>
    <row r="140" spans="1:19" s="170" customFormat="1" ht="18" hidden="1" customHeight="1" x14ac:dyDescent="0.2">
      <c r="A140" s="202"/>
      <c r="B140" s="184" t="s">
        <v>345</v>
      </c>
      <c r="C140" s="123"/>
      <c r="D140" s="362"/>
      <c r="E140" s="203"/>
      <c r="F140" s="149"/>
      <c r="G140" s="196"/>
      <c r="H140" s="197"/>
      <c r="I140" s="198"/>
      <c r="J140" s="199"/>
      <c r="K140" s="363">
        <f>E140*D140</f>
        <v>0</v>
      </c>
      <c r="L140" s="117">
        <f>F140*D140</f>
        <v>0</v>
      </c>
      <c r="M140" s="364">
        <f>G140*D140</f>
        <v>0</v>
      </c>
      <c r="N140" s="365">
        <f>H140*D140</f>
        <v>0</v>
      </c>
      <c r="O140" s="366">
        <f>I140*D140</f>
        <v>0</v>
      </c>
      <c r="P140" s="367"/>
      <c r="Q140" s="173">
        <f t="shared" si="32"/>
        <v>0</v>
      </c>
      <c r="R140" s="169"/>
      <c r="S140" s="329"/>
    </row>
    <row r="141" spans="1:19" ht="18" customHeight="1" x14ac:dyDescent="0.25">
      <c r="A141" s="214"/>
      <c r="B141" s="139" t="s">
        <v>241</v>
      </c>
      <c r="C141" s="215"/>
      <c r="D141" s="215"/>
      <c r="E141" s="217"/>
      <c r="F141" s="217"/>
      <c r="G141" s="143"/>
      <c r="H141" s="143"/>
      <c r="I141" s="143"/>
      <c r="J141" s="143"/>
      <c r="K141" s="367"/>
      <c r="L141" s="367"/>
      <c r="M141" s="380"/>
      <c r="N141" s="367"/>
      <c r="O141" s="381"/>
      <c r="P141" s="382"/>
      <c r="Q141" s="387"/>
      <c r="R141" s="79"/>
      <c r="S141" s="154"/>
    </row>
    <row r="142" spans="1:19" s="170" customFormat="1" ht="18" hidden="1" customHeight="1" x14ac:dyDescent="0.2">
      <c r="A142" s="202" t="s">
        <v>213</v>
      </c>
      <c r="B142" s="184" t="s">
        <v>214</v>
      </c>
      <c r="C142" s="123"/>
      <c r="D142" s="362"/>
      <c r="E142" s="203"/>
      <c r="F142" s="149"/>
      <c r="G142" s="196"/>
      <c r="H142" s="197"/>
      <c r="I142" s="198"/>
      <c r="J142" s="199"/>
      <c r="K142" s="363">
        <f t="shared" ref="K142:K147" si="38">E142*D142</f>
        <v>0</v>
      </c>
      <c r="L142" s="117">
        <f t="shared" ref="L142:L147" si="39">F142*D142</f>
        <v>0</v>
      </c>
      <c r="M142" s="364">
        <f t="shared" ref="M142:M147" si="40">G142*D142</f>
        <v>0</v>
      </c>
      <c r="N142" s="378">
        <f t="shared" ref="N142:N147" si="41">H142*D142</f>
        <v>0</v>
      </c>
      <c r="O142" s="366">
        <f t="shared" ref="O142:O147" si="42">I142*D142</f>
        <v>0</v>
      </c>
      <c r="P142" s="367"/>
      <c r="Q142" s="173">
        <f t="shared" ref="Q142:Q157" si="43">SUM(K142:M142)</f>
        <v>0</v>
      </c>
      <c r="R142" s="169"/>
      <c r="S142" s="329"/>
    </row>
    <row r="143" spans="1:19" s="170" customFormat="1" ht="18" hidden="1" customHeight="1" x14ac:dyDescent="0.2">
      <c r="A143" s="202" t="s">
        <v>213</v>
      </c>
      <c r="B143" s="184" t="s">
        <v>215</v>
      </c>
      <c r="C143" s="123"/>
      <c r="D143" s="362"/>
      <c r="E143" s="203"/>
      <c r="F143" s="149"/>
      <c r="G143" s="196"/>
      <c r="H143" s="197"/>
      <c r="I143" s="198"/>
      <c r="J143" s="199"/>
      <c r="K143" s="363">
        <f t="shared" si="38"/>
        <v>0</v>
      </c>
      <c r="L143" s="117">
        <f t="shared" si="39"/>
        <v>0</v>
      </c>
      <c r="M143" s="364">
        <f t="shared" si="40"/>
        <v>0</v>
      </c>
      <c r="N143" s="378">
        <f t="shared" si="41"/>
        <v>0</v>
      </c>
      <c r="O143" s="366">
        <f t="shared" si="42"/>
        <v>0</v>
      </c>
      <c r="P143" s="367"/>
      <c r="Q143" s="173">
        <f t="shared" si="43"/>
        <v>0</v>
      </c>
      <c r="R143" s="169"/>
      <c r="S143" s="329"/>
    </row>
    <row r="144" spans="1:19" s="170" customFormat="1" ht="18" hidden="1" customHeight="1" x14ac:dyDescent="0.2">
      <c r="A144" s="202" t="s">
        <v>213</v>
      </c>
      <c r="B144" s="184" t="s">
        <v>216</v>
      </c>
      <c r="C144" s="123"/>
      <c r="D144" s="362"/>
      <c r="E144" s="203"/>
      <c r="F144" s="149"/>
      <c r="G144" s="196"/>
      <c r="H144" s="197"/>
      <c r="I144" s="198"/>
      <c r="J144" s="199"/>
      <c r="K144" s="363">
        <f t="shared" si="38"/>
        <v>0</v>
      </c>
      <c r="L144" s="117">
        <f t="shared" si="39"/>
        <v>0</v>
      </c>
      <c r="M144" s="364">
        <f t="shared" si="40"/>
        <v>0</v>
      </c>
      <c r="N144" s="378">
        <f t="shared" si="41"/>
        <v>0</v>
      </c>
      <c r="O144" s="366">
        <f t="shared" si="42"/>
        <v>0</v>
      </c>
      <c r="P144" s="367"/>
      <c r="Q144" s="173">
        <f t="shared" si="43"/>
        <v>0</v>
      </c>
      <c r="R144" s="169"/>
      <c r="S144" s="329"/>
    </row>
    <row r="145" spans="1:19" s="170" customFormat="1" ht="18" hidden="1" customHeight="1" x14ac:dyDescent="0.2">
      <c r="A145" s="202" t="s">
        <v>213</v>
      </c>
      <c r="B145" s="184" t="s">
        <v>217</v>
      </c>
      <c r="C145" s="123"/>
      <c r="D145" s="362"/>
      <c r="E145" s="203"/>
      <c r="F145" s="149"/>
      <c r="G145" s="196"/>
      <c r="H145" s="197"/>
      <c r="I145" s="198"/>
      <c r="J145" s="199"/>
      <c r="K145" s="363">
        <f t="shared" si="38"/>
        <v>0</v>
      </c>
      <c r="L145" s="117">
        <f t="shared" si="39"/>
        <v>0</v>
      </c>
      <c r="M145" s="364">
        <f t="shared" si="40"/>
        <v>0</v>
      </c>
      <c r="N145" s="378">
        <f t="shared" si="41"/>
        <v>0</v>
      </c>
      <c r="O145" s="366">
        <f t="shared" si="42"/>
        <v>0</v>
      </c>
      <c r="P145" s="367"/>
      <c r="Q145" s="173">
        <f t="shared" si="43"/>
        <v>0</v>
      </c>
      <c r="R145" s="169"/>
      <c r="S145" s="329"/>
    </row>
    <row r="146" spans="1:19" s="170" customFormat="1" ht="18" hidden="1" customHeight="1" x14ac:dyDescent="0.2">
      <c r="A146" s="202" t="s">
        <v>213</v>
      </c>
      <c r="B146" s="184" t="s">
        <v>218</v>
      </c>
      <c r="C146" s="123"/>
      <c r="D146" s="362"/>
      <c r="E146" s="203"/>
      <c r="F146" s="149"/>
      <c r="G146" s="196"/>
      <c r="H146" s="197"/>
      <c r="I146" s="198"/>
      <c r="J146" s="199"/>
      <c r="K146" s="363">
        <f t="shared" si="38"/>
        <v>0</v>
      </c>
      <c r="L146" s="117">
        <f t="shared" si="39"/>
        <v>0</v>
      </c>
      <c r="M146" s="364">
        <f t="shared" si="40"/>
        <v>0</v>
      </c>
      <c r="N146" s="378">
        <f t="shared" si="41"/>
        <v>0</v>
      </c>
      <c r="O146" s="366">
        <f t="shared" si="42"/>
        <v>0</v>
      </c>
      <c r="P146" s="367"/>
      <c r="Q146" s="173">
        <f t="shared" si="43"/>
        <v>0</v>
      </c>
      <c r="R146" s="169"/>
      <c r="S146" s="329"/>
    </row>
    <row r="147" spans="1:19" s="170" customFormat="1" ht="18" hidden="1" customHeight="1" x14ac:dyDescent="0.2">
      <c r="A147" s="202" t="s">
        <v>213</v>
      </c>
      <c r="B147" s="184" t="s">
        <v>219</v>
      </c>
      <c r="C147" s="123"/>
      <c r="D147" s="362"/>
      <c r="E147" s="203"/>
      <c r="F147" s="149"/>
      <c r="G147" s="196"/>
      <c r="H147" s="197"/>
      <c r="I147" s="198"/>
      <c r="J147" s="199"/>
      <c r="K147" s="363">
        <f t="shared" si="38"/>
        <v>0</v>
      </c>
      <c r="L147" s="117">
        <f t="shared" si="39"/>
        <v>0</v>
      </c>
      <c r="M147" s="364">
        <f t="shared" si="40"/>
        <v>0</v>
      </c>
      <c r="N147" s="378">
        <f t="shared" si="41"/>
        <v>0</v>
      </c>
      <c r="O147" s="366">
        <f t="shared" si="42"/>
        <v>0</v>
      </c>
      <c r="P147" s="367"/>
      <c r="Q147" s="173">
        <f t="shared" si="43"/>
        <v>0</v>
      </c>
      <c r="R147" s="169"/>
      <c r="S147" s="329"/>
    </row>
    <row r="148" spans="1:19" s="170" customFormat="1" ht="18" customHeight="1" x14ac:dyDescent="0.2">
      <c r="A148" s="202" t="s">
        <v>52</v>
      </c>
      <c r="B148" s="184" t="s">
        <v>346</v>
      </c>
      <c r="C148" s="123"/>
      <c r="D148" s="362"/>
      <c r="E148" s="148"/>
      <c r="F148" s="149"/>
      <c r="G148" s="116"/>
      <c r="H148" s="116"/>
      <c r="I148" s="116"/>
      <c r="J148" s="116"/>
      <c r="K148" s="176">
        <f t="shared" ref="K148:P148" si="44">SUM(K$17:K$31)*0%</f>
        <v>0</v>
      </c>
      <c r="L148" s="176">
        <f t="shared" si="44"/>
        <v>0</v>
      </c>
      <c r="M148" s="176">
        <f t="shared" si="44"/>
        <v>0</v>
      </c>
      <c r="N148" s="176">
        <f t="shared" si="44"/>
        <v>0</v>
      </c>
      <c r="O148" s="176">
        <f t="shared" si="44"/>
        <v>0</v>
      </c>
      <c r="P148" s="176">
        <f t="shared" si="44"/>
        <v>0</v>
      </c>
      <c r="Q148" s="173">
        <f>SUM(K148:P148)+($Q$171*0%)</f>
        <v>0</v>
      </c>
      <c r="R148" s="169"/>
      <c r="S148" s="329"/>
    </row>
    <row r="149" spans="1:19" s="170" customFormat="1" ht="18" customHeight="1" x14ac:dyDescent="0.2">
      <c r="A149" s="202">
        <v>9945</v>
      </c>
      <c r="B149" s="184" t="s">
        <v>100</v>
      </c>
      <c r="C149" s="123"/>
      <c r="D149" s="362"/>
      <c r="E149" s="148"/>
      <c r="F149" s="149"/>
      <c r="G149" s="116"/>
      <c r="H149" s="116"/>
      <c r="I149" s="116"/>
      <c r="J149" s="116"/>
      <c r="K149" s="117"/>
      <c r="L149" s="117"/>
      <c r="M149" s="164"/>
      <c r="N149" s="117"/>
      <c r="O149" s="117"/>
      <c r="P149" s="117"/>
      <c r="Q149" s="173">
        <f>SUM(K149:P149)</f>
        <v>0</v>
      </c>
      <c r="R149" s="169"/>
      <c r="S149" s="329"/>
    </row>
    <row r="150" spans="1:19" s="170" customFormat="1" ht="18" hidden="1" customHeight="1" x14ac:dyDescent="0.2">
      <c r="A150" s="202" t="s">
        <v>221</v>
      </c>
      <c r="B150" s="184" t="s">
        <v>222</v>
      </c>
      <c r="C150" s="123"/>
      <c r="D150" s="362"/>
      <c r="E150" s="148"/>
      <c r="F150" s="149"/>
      <c r="G150" s="116"/>
      <c r="H150" s="116"/>
      <c r="I150" s="116"/>
      <c r="J150" s="116"/>
      <c r="K150" s="176"/>
      <c r="L150" s="176"/>
      <c r="M150" s="164"/>
      <c r="N150" s="150"/>
      <c r="O150" s="176"/>
      <c r="P150" s="176"/>
      <c r="Q150" s="173">
        <f t="shared" si="43"/>
        <v>0</v>
      </c>
      <c r="R150" s="169"/>
      <c r="S150" s="329"/>
    </row>
    <row r="151" spans="1:19" s="170" customFormat="1" ht="18" hidden="1" customHeight="1" x14ac:dyDescent="0.2">
      <c r="A151" s="202" t="s">
        <v>223</v>
      </c>
      <c r="B151" s="184" t="s">
        <v>224</v>
      </c>
      <c r="C151" s="123"/>
      <c r="D151" s="362"/>
      <c r="E151" s="148"/>
      <c r="F151" s="149"/>
      <c r="G151" s="116"/>
      <c r="H151" s="116"/>
      <c r="I151" s="116"/>
      <c r="J151" s="116"/>
      <c r="K151" s="176"/>
      <c r="L151" s="176"/>
      <c r="M151" s="164"/>
      <c r="N151" s="150"/>
      <c r="O151" s="176"/>
      <c r="P151" s="176"/>
      <c r="Q151" s="173">
        <f t="shared" si="43"/>
        <v>0</v>
      </c>
      <c r="R151" s="169"/>
      <c r="S151" s="329"/>
    </row>
    <row r="152" spans="1:19" s="170" customFormat="1" ht="18" hidden="1" customHeight="1" x14ac:dyDescent="0.2">
      <c r="A152" s="202"/>
      <c r="B152" s="184" t="s">
        <v>225</v>
      </c>
      <c r="C152" s="123"/>
      <c r="D152" s="362"/>
      <c r="E152" s="148"/>
      <c r="F152" s="149"/>
      <c r="G152" s="116"/>
      <c r="H152" s="116"/>
      <c r="I152" s="116"/>
      <c r="J152" s="116"/>
      <c r="K152" s="176"/>
      <c r="L152" s="176"/>
      <c r="M152" s="164"/>
      <c r="N152" s="150"/>
      <c r="O152" s="176"/>
      <c r="P152" s="176"/>
      <c r="Q152" s="173">
        <f t="shared" si="43"/>
        <v>0</v>
      </c>
      <c r="R152" s="169"/>
      <c r="S152" s="329"/>
    </row>
    <row r="153" spans="1:19" ht="18.600000000000001" customHeight="1" x14ac:dyDescent="0.2">
      <c r="A153" s="202">
        <v>8525</v>
      </c>
      <c r="B153" s="184" t="s">
        <v>249</v>
      </c>
      <c r="C153" s="123"/>
      <c r="D153" s="362"/>
      <c r="E153" s="148"/>
      <c r="F153" s="149"/>
      <c r="G153" s="116"/>
      <c r="H153" s="116"/>
      <c r="I153" s="116"/>
      <c r="J153" s="116"/>
      <c r="K153" s="117"/>
      <c r="L153" s="117"/>
      <c r="M153" s="164"/>
      <c r="N153" s="117"/>
      <c r="O153" s="117"/>
      <c r="P153" s="117"/>
      <c r="Q153" s="173">
        <f>SUM(K153:P153)</f>
        <v>0</v>
      </c>
      <c r="R153" s="79"/>
      <c r="S153" s="154"/>
    </row>
    <row r="154" spans="1:19" ht="18.600000000000001" customHeight="1" x14ac:dyDescent="0.2">
      <c r="A154" s="202">
        <v>9580</v>
      </c>
      <c r="B154" s="184" t="s">
        <v>248</v>
      </c>
      <c r="C154" s="225"/>
      <c r="D154" s="429"/>
      <c r="E154" s="430"/>
      <c r="F154" s="431"/>
      <c r="G154" s="116"/>
      <c r="H154" s="116"/>
      <c r="I154" s="116"/>
      <c r="J154" s="116"/>
      <c r="K154" s="176">
        <f t="shared" ref="K154:P154" si="45">SUM(K$17:K$31)*15%</f>
        <v>63.599999999999994</v>
      </c>
      <c r="L154" s="176">
        <f t="shared" si="45"/>
        <v>0</v>
      </c>
      <c r="M154" s="176">
        <f t="shared" si="45"/>
        <v>0</v>
      </c>
      <c r="N154" s="176">
        <f t="shared" si="45"/>
        <v>0</v>
      </c>
      <c r="O154" s="176">
        <f t="shared" si="45"/>
        <v>0</v>
      </c>
      <c r="P154" s="176">
        <f t="shared" si="45"/>
        <v>0</v>
      </c>
      <c r="Q154" s="173">
        <f>SUM(K154:P154)+($Q$171*15%)</f>
        <v>63.599999999999994</v>
      </c>
      <c r="R154" s="79"/>
      <c r="S154" s="154"/>
    </row>
    <row r="155" spans="1:19" ht="18.600000000000001" customHeight="1" x14ac:dyDescent="0.2">
      <c r="A155" s="189">
        <v>9970</v>
      </c>
      <c r="B155" s="184" t="s">
        <v>331</v>
      </c>
      <c r="C155" s="226"/>
      <c r="D155" s="391"/>
      <c r="E155" s="228"/>
      <c r="F155" s="229"/>
      <c r="G155" s="116"/>
      <c r="H155" s="116"/>
      <c r="I155" s="116"/>
      <c r="J155" s="116"/>
      <c r="K155" s="117"/>
      <c r="L155" s="117"/>
      <c r="M155" s="164"/>
      <c r="N155" s="117"/>
      <c r="O155" s="117"/>
      <c r="P155" s="117"/>
      <c r="Q155" s="173">
        <f>SUM(K155:P155)</f>
        <v>0</v>
      </c>
      <c r="R155" s="79"/>
      <c r="S155" s="154"/>
    </row>
    <row r="156" spans="1:19" s="230" customFormat="1" ht="18" customHeight="1" x14ac:dyDescent="0.2">
      <c r="A156" s="189">
        <v>9970</v>
      </c>
      <c r="B156" s="184" t="s">
        <v>332</v>
      </c>
      <c r="C156" s="226"/>
      <c r="D156" s="391"/>
      <c r="E156" s="228"/>
      <c r="F156" s="229"/>
      <c r="G156" s="116"/>
      <c r="H156" s="116"/>
      <c r="I156" s="116"/>
      <c r="J156" s="116"/>
      <c r="K156" s="117"/>
      <c r="L156" s="117"/>
      <c r="M156" s="164"/>
      <c r="N156" s="117"/>
      <c r="O156" s="117"/>
      <c r="P156" s="117"/>
      <c r="Q156" s="173">
        <f>SUM(K156:P156)</f>
        <v>0</v>
      </c>
      <c r="S156" s="432"/>
    </row>
    <row r="157" spans="1:19" s="230" customFormat="1" ht="18" hidden="1" customHeight="1" x14ac:dyDescent="0.2">
      <c r="A157" s="189">
        <v>9970</v>
      </c>
      <c r="B157" s="184" t="s">
        <v>333</v>
      </c>
      <c r="C157" s="226"/>
      <c r="D157" s="391"/>
      <c r="E157" s="228"/>
      <c r="F157" s="229"/>
      <c r="G157" s="116"/>
      <c r="H157" s="116"/>
      <c r="I157" s="116"/>
      <c r="J157" s="116"/>
      <c r="K157" s="117"/>
      <c r="L157" s="117"/>
      <c r="M157" s="164"/>
      <c r="N157" s="117"/>
      <c r="O157" s="117"/>
      <c r="P157" s="117"/>
      <c r="Q157" s="173">
        <f t="shared" si="43"/>
        <v>0</v>
      </c>
      <c r="S157" s="432"/>
    </row>
    <row r="158" spans="1:19" s="230" customFormat="1" ht="18" customHeight="1" x14ac:dyDescent="0.2">
      <c r="A158" s="189">
        <v>9970</v>
      </c>
      <c r="B158" s="184" t="s">
        <v>334</v>
      </c>
      <c r="C158" s="231"/>
      <c r="D158" s="392"/>
      <c r="E158" s="233"/>
      <c r="F158" s="229"/>
      <c r="G158" s="116"/>
      <c r="H158" s="116"/>
      <c r="I158" s="116"/>
      <c r="J158" s="116"/>
      <c r="K158" s="117"/>
      <c r="L158" s="117"/>
      <c r="M158" s="164"/>
      <c r="N158" s="117"/>
      <c r="O158" s="117"/>
      <c r="P158" s="117"/>
      <c r="Q158" s="173">
        <f>SUM(K158:P158)</f>
        <v>0</v>
      </c>
      <c r="S158" s="393" t="s">
        <v>75</v>
      </c>
    </row>
    <row r="159" spans="1:19" s="230" customFormat="1" ht="18" customHeight="1" x14ac:dyDescent="0.2">
      <c r="A159" s="189">
        <v>9970</v>
      </c>
      <c r="B159" s="184" t="s">
        <v>335</v>
      </c>
      <c r="C159" s="231"/>
      <c r="D159" s="392"/>
      <c r="E159" s="233"/>
      <c r="F159" s="229"/>
      <c r="G159" s="116"/>
      <c r="H159" s="116"/>
      <c r="I159" s="116"/>
      <c r="J159" s="116"/>
      <c r="K159" s="117"/>
      <c r="L159" s="117"/>
      <c r="M159" s="164"/>
      <c r="N159" s="117"/>
      <c r="O159" s="117"/>
      <c r="P159" s="117"/>
      <c r="Q159" s="173">
        <f>SUM(K159:P159)</f>
        <v>0</v>
      </c>
      <c r="S159" s="394">
        <f>SUM(M155:M159)</f>
        <v>0</v>
      </c>
    </row>
    <row r="160" spans="1:19" s="230" customFormat="1" ht="18" customHeight="1" x14ac:dyDescent="0.2">
      <c r="A160" s="189">
        <v>9930</v>
      </c>
      <c r="B160" s="184" t="s">
        <v>40</v>
      </c>
      <c r="C160" s="231"/>
      <c r="D160" s="395"/>
      <c r="E160" s="236"/>
      <c r="F160" s="237"/>
      <c r="G160" s="238"/>
      <c r="H160" s="238"/>
      <c r="I160" s="238"/>
      <c r="J160" s="238"/>
      <c r="K160" s="117"/>
      <c r="L160" s="117"/>
      <c r="M160" s="164"/>
      <c r="N160" s="117"/>
      <c r="O160" s="117"/>
      <c r="P160" s="117"/>
      <c r="Q160" s="173">
        <f>SUM(K160:P160)</f>
        <v>0</v>
      </c>
      <c r="S160" s="432"/>
    </row>
    <row r="161" spans="1:104" ht="18" customHeight="1" x14ac:dyDescent="0.2">
      <c r="A161" s="185"/>
      <c r="B161" s="240" t="s">
        <v>87</v>
      </c>
      <c r="C161" s="241"/>
      <c r="D161" s="215"/>
      <c r="E161" s="217"/>
      <c r="F161" s="217"/>
      <c r="G161" s="143"/>
      <c r="H161" s="143"/>
      <c r="I161" s="143"/>
      <c r="J161" s="143"/>
      <c r="K161" s="368"/>
      <c r="L161" s="368"/>
      <c r="M161" s="369"/>
      <c r="N161" s="368"/>
      <c r="O161" s="385"/>
      <c r="P161" s="386"/>
      <c r="Q161" s="387"/>
      <c r="R161" s="79"/>
    </row>
    <row r="162" spans="1:104" ht="18" customHeight="1" x14ac:dyDescent="0.2">
      <c r="A162" s="156"/>
      <c r="B162" s="157" t="s">
        <v>84</v>
      </c>
      <c r="C162" s="152"/>
      <c r="D162" s="362">
        <v>5</v>
      </c>
      <c r="E162" s="149"/>
      <c r="F162" s="149"/>
      <c r="G162" s="116"/>
      <c r="H162" s="116">
        <v>0</v>
      </c>
      <c r="I162" s="116">
        <v>0</v>
      </c>
      <c r="J162" s="116">
        <v>0</v>
      </c>
      <c r="K162" s="117">
        <f>SUM(E162*5)</f>
        <v>0</v>
      </c>
      <c r="L162" s="117">
        <f>SUM(F162*4)</f>
        <v>0</v>
      </c>
      <c r="M162" s="164">
        <f>SUM(G162*5)</f>
        <v>0</v>
      </c>
      <c r="N162" s="164">
        <f>SUM(H162*4)</f>
        <v>0</v>
      </c>
      <c r="O162" s="164">
        <f>SUM(I162*4)</f>
        <v>0</v>
      </c>
      <c r="P162" s="164">
        <f>SUM(J162*4)</f>
        <v>0</v>
      </c>
      <c r="Q162" s="173">
        <f>SUM(K162:P162)</f>
        <v>0</v>
      </c>
      <c r="R162" s="79"/>
    </row>
    <row r="163" spans="1:104" ht="18" customHeight="1" x14ac:dyDescent="0.2">
      <c r="A163" s="242"/>
      <c r="B163" s="242" t="s">
        <v>84</v>
      </c>
      <c r="C163" s="244"/>
      <c r="D163" s="1018">
        <v>4</v>
      </c>
      <c r="E163" s="149"/>
      <c r="F163" s="149"/>
      <c r="G163" s="116"/>
      <c r="H163" s="116">
        <v>0</v>
      </c>
      <c r="I163" s="116">
        <v>0</v>
      </c>
      <c r="J163" s="116">
        <v>0</v>
      </c>
      <c r="K163" s="117">
        <f>SUM(E163*4)</f>
        <v>0</v>
      </c>
      <c r="L163" s="117">
        <f>SUM(F163*3)</f>
        <v>0</v>
      </c>
      <c r="M163" s="117">
        <f>SUM(G163*4)</f>
        <v>0</v>
      </c>
      <c r="N163" s="117">
        <f>SUM(H163*3)</f>
        <v>0</v>
      </c>
      <c r="O163" s="117">
        <f>SUM(I163*3)</f>
        <v>0</v>
      </c>
      <c r="P163" s="117">
        <f>SUM(J163*3)</f>
        <v>0</v>
      </c>
      <c r="Q163" s="173">
        <f>SUM(K163:P163)</f>
        <v>0</v>
      </c>
      <c r="R163" s="79"/>
    </row>
    <row r="164" spans="1:104" ht="18" customHeight="1" x14ac:dyDescent="0.2">
      <c r="A164" s="242"/>
      <c r="B164" s="243" t="s">
        <v>265</v>
      </c>
      <c r="C164" s="244"/>
      <c r="D164" s="266"/>
      <c r="E164" s="246"/>
      <c r="F164" s="247"/>
      <c r="G164" s="248"/>
      <c r="H164" s="249"/>
      <c r="I164" s="249"/>
      <c r="J164" s="250"/>
      <c r="K164" s="251">
        <f>SUM(K6:K163)-K148-K154</f>
        <v>424</v>
      </c>
      <c r="L164" s="251">
        <f>SUM(L6:L162)-L148-L154</f>
        <v>0</v>
      </c>
      <c r="M164" s="251">
        <f>SUM(M6:M163)-M148-M154</f>
        <v>130</v>
      </c>
      <c r="N164" s="253">
        <f>SUM(N7:N160)</f>
        <v>0</v>
      </c>
      <c r="O164" s="252">
        <f>SUM(O7:O160)</f>
        <v>0</v>
      </c>
      <c r="P164" s="252">
        <f>SUM(P7:P160)</f>
        <v>0</v>
      </c>
      <c r="Q164" s="254">
        <f>SUM(Q7:Q160)-G183</f>
        <v>554</v>
      </c>
      <c r="R164" s="255">
        <f>SUM(K164:O164)</f>
        <v>554</v>
      </c>
    </row>
    <row r="165" spans="1:104" ht="18" customHeight="1" x14ac:dyDescent="0.2">
      <c r="A165" s="256"/>
      <c r="B165" s="257" t="s">
        <v>266</v>
      </c>
      <c r="C165" s="244"/>
      <c r="D165" s="258"/>
      <c r="E165" s="259"/>
      <c r="F165" s="260"/>
      <c r="G165" s="261"/>
      <c r="H165" s="262"/>
      <c r="I165" s="262"/>
      <c r="J165" s="262"/>
      <c r="K165" s="433" t="str">
        <f t="shared" ref="K165:P165" si="46">IF(K175+K174-K168&gt;0,K175+K174-K168,"")</f>
        <v/>
      </c>
      <c r="L165" s="263" t="str">
        <f t="shared" si="46"/>
        <v/>
      </c>
      <c r="M165" s="263" t="str">
        <f t="shared" si="46"/>
        <v/>
      </c>
      <c r="N165" s="263" t="str">
        <f t="shared" si="46"/>
        <v/>
      </c>
      <c r="O165" s="263" t="str">
        <f t="shared" si="46"/>
        <v/>
      </c>
      <c r="P165" s="263" t="str">
        <f t="shared" si="46"/>
        <v/>
      </c>
      <c r="Q165" s="264">
        <f>SUM(K165:P165)</f>
        <v>0</v>
      </c>
      <c r="R165" s="255"/>
    </row>
    <row r="166" spans="1:104" ht="18" customHeight="1" x14ac:dyDescent="0.2">
      <c r="A166" s="265"/>
      <c r="B166" s="266"/>
      <c r="C166" s="266"/>
      <c r="D166" s="266"/>
      <c r="E166" s="267"/>
      <c r="F166" s="268"/>
      <c r="G166" s="269"/>
      <c r="H166" s="270"/>
      <c r="I166" s="270"/>
      <c r="J166" s="270"/>
      <c r="K166" s="398"/>
      <c r="L166" s="399"/>
      <c r="M166" s="399"/>
      <c r="N166" s="400"/>
      <c r="O166" s="399"/>
      <c r="P166" s="399"/>
      <c r="Q166" s="401"/>
      <c r="R166" s="255"/>
    </row>
    <row r="167" spans="1:104" ht="18" customHeight="1" thickBot="1" x14ac:dyDescent="0.25">
      <c r="A167" s="265"/>
      <c r="B167" s="266"/>
      <c r="C167" s="266"/>
      <c r="D167" s="275"/>
      <c r="E167" s="267"/>
      <c r="F167" s="268"/>
      <c r="G167" s="269"/>
      <c r="H167" s="270"/>
      <c r="I167" s="270"/>
      <c r="J167" s="270"/>
      <c r="K167" s="398" t="s">
        <v>257</v>
      </c>
      <c r="L167" s="399" t="s">
        <v>262</v>
      </c>
      <c r="M167" s="399" t="s">
        <v>258</v>
      </c>
      <c r="N167" s="400" t="s">
        <v>259</v>
      </c>
      <c r="O167" s="399" t="s">
        <v>260</v>
      </c>
      <c r="P167" s="399" t="s">
        <v>261</v>
      </c>
      <c r="Q167" s="401" t="s">
        <v>263</v>
      </c>
      <c r="R167" s="255"/>
    </row>
    <row r="168" spans="1:104" ht="16.5" thickBot="1" x14ac:dyDescent="0.3">
      <c r="A168" s="276" t="s">
        <v>41</v>
      </c>
      <c r="B168" s="277"/>
      <c r="C168" s="277"/>
      <c r="D168" s="278"/>
      <c r="E168" s="279"/>
      <c r="F168" s="280" t="s">
        <v>93</v>
      </c>
      <c r="G168" s="281"/>
      <c r="H168" s="282" t="s">
        <v>64</v>
      </c>
      <c r="I168" s="283"/>
      <c r="J168" s="283"/>
      <c r="K168" s="434">
        <f t="shared" ref="K168:P168" si="47">K164</f>
        <v>424</v>
      </c>
      <c r="L168" s="434">
        <f t="shared" si="47"/>
        <v>0</v>
      </c>
      <c r="M168" s="434">
        <f t="shared" si="47"/>
        <v>130</v>
      </c>
      <c r="N168" s="434">
        <f t="shared" si="47"/>
        <v>0</v>
      </c>
      <c r="O168" s="434">
        <f t="shared" si="47"/>
        <v>0</v>
      </c>
      <c r="P168" s="434">
        <f t="shared" si="47"/>
        <v>0</v>
      </c>
      <c r="Q168" s="406">
        <f>Q164+Q165+Q171</f>
        <v>554</v>
      </c>
      <c r="T168" s="79"/>
    </row>
    <row r="169" spans="1:104" ht="15.75" x14ac:dyDescent="0.25">
      <c r="A169" s="155" t="s">
        <v>42</v>
      </c>
      <c r="B169" s="243"/>
      <c r="C169" s="243"/>
      <c r="D169" s="435"/>
      <c r="E169" s="289">
        <v>67</v>
      </c>
      <c r="F169" s="265"/>
      <c r="G169" s="290"/>
      <c r="H169" s="291" t="s">
        <v>271</v>
      </c>
      <c r="I169" s="292"/>
      <c r="J169" s="292"/>
      <c r="K169" s="436"/>
      <c r="L169" s="436"/>
      <c r="M169" s="436"/>
      <c r="N169" s="437"/>
      <c r="O169" s="437"/>
      <c r="P169" s="437"/>
      <c r="Q169" s="438">
        <f>SUM(K169:P169)</f>
        <v>0</v>
      </c>
      <c r="R169" s="296" t="str">
        <f>IF(Q169+Q173=(G180+G181),"","NOT BALANCED")</f>
        <v/>
      </c>
      <c r="T169" s="79"/>
    </row>
    <row r="170" spans="1:104" ht="15.75" x14ac:dyDescent="0.25">
      <c r="A170" s="297" t="s">
        <v>43</v>
      </c>
      <c r="B170" s="439"/>
      <c r="C170" s="439"/>
      <c r="D170" s="435"/>
      <c r="E170" s="289">
        <v>12</v>
      </c>
      <c r="F170" s="280"/>
      <c r="G170" s="281"/>
      <c r="H170" s="291" t="s">
        <v>270</v>
      </c>
      <c r="I170" s="292"/>
      <c r="J170" s="292"/>
      <c r="K170" s="436"/>
      <c r="L170" s="436"/>
      <c r="M170" s="436"/>
      <c r="N170" s="437"/>
      <c r="O170" s="437"/>
      <c r="P170" s="437"/>
      <c r="Q170" s="438">
        <f>SUM(K170:P170)</f>
        <v>0</v>
      </c>
      <c r="R170" s="296" t="str">
        <f>IF(Q170=G182,"","NOT BALANCED")</f>
        <v/>
      </c>
      <c r="T170" s="79"/>
    </row>
    <row r="171" spans="1:104" ht="15.75" x14ac:dyDescent="0.25">
      <c r="A171" s="297" t="s">
        <v>44</v>
      </c>
      <c r="B171" s="439"/>
      <c r="C171" s="439"/>
      <c r="D171" s="435"/>
      <c r="E171" s="289"/>
      <c r="F171" s="280"/>
      <c r="G171" s="281"/>
      <c r="H171" s="291" t="s">
        <v>86</v>
      </c>
      <c r="I171" s="292"/>
      <c r="J171" s="292"/>
      <c r="K171" s="440"/>
      <c r="L171" s="440"/>
      <c r="M171" s="440"/>
      <c r="N171" s="441"/>
      <c r="O171" s="441"/>
      <c r="P171" s="441"/>
      <c r="Q171" s="977">
        <f>G183</f>
        <v>0</v>
      </c>
      <c r="R171" s="296" t="str">
        <f>IF(Q171=G183,"","NOT BALANCED")</f>
        <v/>
      </c>
      <c r="T171" s="301"/>
      <c r="U171" s="302"/>
      <c r="V171" s="302"/>
      <c r="W171" s="302"/>
      <c r="X171" s="302"/>
      <c r="Y171" s="302"/>
      <c r="Z171" s="302"/>
      <c r="AA171" s="302"/>
      <c r="AB171" s="302"/>
      <c r="AC171" s="302"/>
      <c r="AD171" s="302"/>
      <c r="AE171" s="302"/>
      <c r="AF171" s="302"/>
      <c r="AG171" s="302"/>
      <c r="AH171" s="302"/>
      <c r="AI171" s="302"/>
      <c r="AJ171" s="302"/>
      <c r="AK171" s="302"/>
      <c r="AL171" s="302"/>
      <c r="AM171" s="302"/>
      <c r="AN171" s="302"/>
      <c r="AO171" s="302"/>
      <c r="AP171" s="302"/>
      <c r="AQ171" s="302"/>
      <c r="AR171" s="302"/>
      <c r="AS171" s="302"/>
      <c r="AT171" s="302"/>
      <c r="AU171" s="302"/>
      <c r="AV171" s="302"/>
      <c r="AW171" s="302"/>
      <c r="AX171" s="302"/>
      <c r="AY171" s="302"/>
      <c r="AZ171" s="302"/>
      <c r="BA171" s="302"/>
      <c r="BB171" s="302"/>
      <c r="BC171" s="302"/>
      <c r="BD171" s="302"/>
      <c r="BE171" s="302"/>
      <c r="BF171" s="302"/>
      <c r="BG171" s="302"/>
      <c r="BH171" s="302"/>
      <c r="BI171" s="302"/>
      <c r="BJ171" s="302"/>
      <c r="BK171" s="302"/>
      <c r="BL171" s="302"/>
      <c r="BM171" s="302"/>
      <c r="BN171" s="302"/>
      <c r="BO171" s="302"/>
      <c r="BP171" s="302"/>
      <c r="BQ171" s="302"/>
      <c r="BR171" s="302"/>
      <c r="BS171" s="302"/>
      <c r="BT171" s="302"/>
      <c r="BU171" s="302"/>
      <c r="BV171" s="302"/>
      <c r="BW171" s="302"/>
      <c r="BX171" s="302"/>
      <c r="BY171" s="302"/>
      <c r="BZ171" s="302"/>
      <c r="CA171" s="302"/>
      <c r="CB171" s="302"/>
      <c r="CC171" s="302"/>
      <c r="CD171" s="302"/>
      <c r="CE171" s="302"/>
      <c r="CF171" s="302"/>
      <c r="CG171" s="302"/>
      <c r="CH171" s="302"/>
      <c r="CI171" s="302"/>
      <c r="CJ171" s="302"/>
      <c r="CK171" s="302"/>
      <c r="CL171" s="302"/>
      <c r="CM171" s="302"/>
      <c r="CN171" s="302"/>
      <c r="CO171" s="302"/>
      <c r="CP171" s="302"/>
      <c r="CQ171" s="302"/>
      <c r="CR171" s="302"/>
      <c r="CS171" s="302"/>
      <c r="CT171" s="302"/>
      <c r="CU171" s="302"/>
      <c r="CV171" s="302"/>
      <c r="CW171" s="302"/>
      <c r="CX171" s="302"/>
      <c r="CY171" s="302"/>
      <c r="CZ171" s="302"/>
    </row>
    <row r="172" spans="1:104" ht="15.75" x14ac:dyDescent="0.25">
      <c r="A172" s="297" t="s">
        <v>37</v>
      </c>
      <c r="B172" s="442"/>
      <c r="C172" s="439"/>
      <c r="D172" s="443"/>
      <c r="E172" s="289"/>
      <c r="F172" s="280"/>
      <c r="G172" s="281"/>
      <c r="H172" s="282" t="s">
        <v>269</v>
      </c>
      <c r="I172" s="283"/>
      <c r="J172" s="283"/>
      <c r="K172" s="444">
        <v>424</v>
      </c>
      <c r="L172" s="444"/>
      <c r="M172" s="444">
        <v>130</v>
      </c>
      <c r="N172" s="437"/>
      <c r="O172" s="437"/>
      <c r="P172" s="437"/>
      <c r="Q172" s="438">
        <f>SUM(K172:P172)</f>
        <v>554</v>
      </c>
      <c r="R172" s="296" t="str">
        <f>IF(Q172=(P180+P181),"","NOT BALANCED")</f>
        <v/>
      </c>
      <c r="T172" s="301"/>
      <c r="U172" s="302"/>
      <c r="V172" s="302"/>
      <c r="W172" s="302"/>
      <c r="X172" s="302"/>
      <c r="Y172" s="302"/>
      <c r="Z172" s="302"/>
      <c r="AA172" s="302"/>
      <c r="AB172" s="302"/>
      <c r="AC172" s="302"/>
      <c r="AD172" s="302"/>
      <c r="AE172" s="302"/>
      <c r="AF172" s="302"/>
      <c r="AG172" s="302"/>
      <c r="AH172" s="302"/>
      <c r="AI172" s="302"/>
      <c r="AJ172" s="302"/>
      <c r="AK172" s="302"/>
      <c r="AL172" s="302"/>
      <c r="AM172" s="302"/>
      <c r="AN172" s="302"/>
      <c r="AO172" s="302"/>
      <c r="AP172" s="302"/>
      <c r="AQ172" s="302"/>
      <c r="AR172" s="302"/>
      <c r="AS172" s="302"/>
      <c r="AT172" s="302"/>
      <c r="AU172" s="302"/>
      <c r="AV172" s="302"/>
      <c r="AW172" s="302"/>
      <c r="AX172" s="302"/>
      <c r="AY172" s="302"/>
      <c r="AZ172" s="302"/>
      <c r="BA172" s="302"/>
      <c r="BB172" s="302"/>
      <c r="BC172" s="302"/>
      <c r="BD172" s="302"/>
      <c r="BE172" s="302"/>
      <c r="BF172" s="302"/>
      <c r="BG172" s="302"/>
      <c r="BH172" s="302"/>
      <c r="BI172" s="302"/>
      <c r="BJ172" s="302"/>
      <c r="BK172" s="302"/>
      <c r="BL172" s="302"/>
      <c r="BM172" s="302"/>
      <c r="BN172" s="302"/>
      <c r="BO172" s="302"/>
      <c r="BP172" s="302"/>
      <c r="BQ172" s="302"/>
      <c r="BR172" s="302"/>
      <c r="BS172" s="302"/>
      <c r="BT172" s="302"/>
      <c r="BU172" s="302"/>
      <c r="BV172" s="302"/>
      <c r="BW172" s="302"/>
      <c r="BX172" s="302"/>
      <c r="BY172" s="302"/>
      <c r="BZ172" s="302"/>
      <c r="CA172" s="302"/>
      <c r="CB172" s="302"/>
      <c r="CC172" s="302"/>
      <c r="CD172" s="302"/>
      <c r="CE172" s="302"/>
      <c r="CF172" s="302"/>
      <c r="CG172" s="302"/>
      <c r="CH172" s="302"/>
      <c r="CI172" s="302"/>
      <c r="CJ172" s="302"/>
      <c r="CK172" s="302"/>
      <c r="CL172" s="302"/>
      <c r="CM172" s="302"/>
      <c r="CN172" s="302"/>
      <c r="CO172" s="302"/>
      <c r="CP172" s="302"/>
      <c r="CQ172" s="302"/>
      <c r="CR172" s="302"/>
      <c r="CS172" s="302"/>
      <c r="CT172" s="302"/>
      <c r="CU172" s="302"/>
      <c r="CV172" s="302"/>
      <c r="CW172" s="302"/>
      <c r="CX172" s="302"/>
      <c r="CY172" s="302"/>
      <c r="CZ172" s="302"/>
    </row>
    <row r="173" spans="1:104" ht="15.75" x14ac:dyDescent="0.25">
      <c r="A173" s="297" t="s">
        <v>45</v>
      </c>
      <c r="B173" s="445"/>
      <c r="C173" s="442"/>
      <c r="D173" s="446"/>
      <c r="E173" s="289">
        <v>229</v>
      </c>
      <c r="F173" s="280"/>
      <c r="G173" s="281"/>
      <c r="H173" s="282" t="s">
        <v>268</v>
      </c>
      <c r="I173" s="283"/>
      <c r="J173" s="283"/>
      <c r="K173" s="444">
        <v>0</v>
      </c>
      <c r="L173" s="444"/>
      <c r="M173" s="444"/>
      <c r="N173" s="437"/>
      <c r="O173" s="437"/>
      <c r="P173" s="437"/>
      <c r="Q173" s="438">
        <f>SUM(K173:P173)</f>
        <v>0</v>
      </c>
      <c r="R173" s="296"/>
      <c r="T173" s="301"/>
      <c r="U173" s="302"/>
      <c r="V173" s="302"/>
      <c r="W173" s="302"/>
      <c r="X173" s="302"/>
      <c r="Y173" s="302"/>
      <c r="Z173" s="302"/>
      <c r="AA173" s="302"/>
      <c r="AB173" s="302"/>
      <c r="AC173" s="302"/>
      <c r="AD173" s="302"/>
      <c r="AE173" s="302"/>
      <c r="AF173" s="302"/>
      <c r="AG173" s="302"/>
      <c r="AH173" s="302"/>
      <c r="AI173" s="302"/>
      <c r="AJ173" s="302"/>
      <c r="AK173" s="302"/>
      <c r="AL173" s="302"/>
      <c r="AM173" s="302"/>
      <c r="AN173" s="302"/>
      <c r="AO173" s="302"/>
      <c r="AP173" s="302"/>
      <c r="AQ173" s="302"/>
      <c r="AR173" s="302"/>
      <c r="AS173" s="302"/>
      <c r="AT173" s="302"/>
      <c r="AU173" s="302"/>
      <c r="AV173" s="302"/>
      <c r="AW173" s="302"/>
      <c r="AX173" s="302"/>
      <c r="AY173" s="302"/>
      <c r="AZ173" s="302"/>
      <c r="BA173" s="302"/>
      <c r="BB173" s="302"/>
      <c r="BC173" s="302"/>
      <c r="BD173" s="302"/>
      <c r="BE173" s="302"/>
      <c r="BF173" s="302"/>
      <c r="BG173" s="302"/>
      <c r="BH173" s="302"/>
      <c r="BI173" s="302"/>
      <c r="BJ173" s="302"/>
      <c r="BK173" s="302"/>
      <c r="BL173" s="302"/>
      <c r="BM173" s="302"/>
      <c r="BN173" s="302"/>
      <c r="BO173" s="302"/>
      <c r="BP173" s="302"/>
      <c r="BQ173" s="302"/>
      <c r="BR173" s="302"/>
      <c r="BS173" s="302"/>
      <c r="BT173" s="302"/>
      <c r="BU173" s="302"/>
      <c r="BV173" s="302"/>
      <c r="BW173" s="302"/>
      <c r="BX173" s="302"/>
      <c r="BY173" s="302"/>
      <c r="BZ173" s="302"/>
      <c r="CA173" s="302"/>
      <c r="CB173" s="302"/>
      <c r="CC173" s="302"/>
      <c r="CD173" s="302"/>
      <c r="CE173" s="302"/>
      <c r="CF173" s="302"/>
      <c r="CG173" s="302"/>
      <c r="CH173" s="302"/>
      <c r="CI173" s="302"/>
      <c r="CJ173" s="302"/>
      <c r="CK173" s="302"/>
      <c r="CL173" s="302"/>
      <c r="CM173" s="302"/>
      <c r="CN173" s="302"/>
      <c r="CO173" s="302"/>
      <c r="CP173" s="302"/>
      <c r="CQ173" s="302"/>
      <c r="CR173" s="302"/>
      <c r="CS173" s="302"/>
      <c r="CT173" s="302"/>
      <c r="CU173" s="302"/>
      <c r="CV173" s="302"/>
      <c r="CW173" s="302"/>
      <c r="CX173" s="302"/>
      <c r="CY173" s="302"/>
      <c r="CZ173" s="302"/>
    </row>
    <row r="174" spans="1:104" ht="15.75" x14ac:dyDescent="0.25">
      <c r="A174" s="297"/>
      <c r="B174" s="447"/>
      <c r="C174" s="243"/>
      <c r="D174" s="446"/>
      <c r="E174" s="289"/>
      <c r="F174" s="280"/>
      <c r="G174" s="281"/>
      <c r="H174" s="281" t="s">
        <v>267</v>
      </c>
      <c r="I174" s="283"/>
      <c r="J174" s="283"/>
      <c r="K174" s="434">
        <f t="shared" ref="K174:P174" si="48">SUM(K169:K173)</f>
        <v>424</v>
      </c>
      <c r="L174" s="434">
        <f t="shared" si="48"/>
        <v>0</v>
      </c>
      <c r="M174" s="434">
        <f t="shared" si="48"/>
        <v>130</v>
      </c>
      <c r="N174" s="434">
        <f t="shared" si="48"/>
        <v>0</v>
      </c>
      <c r="O174" s="434">
        <f t="shared" si="48"/>
        <v>0</v>
      </c>
      <c r="P174" s="434">
        <f t="shared" si="48"/>
        <v>0</v>
      </c>
      <c r="Q174" s="422">
        <f>SUM(K174:P174)+Q171</f>
        <v>554</v>
      </c>
      <c r="R174" s="296"/>
      <c r="T174" s="301"/>
      <c r="U174" s="302"/>
      <c r="V174" s="302"/>
      <c r="W174" s="302"/>
      <c r="X174" s="302"/>
      <c r="Y174" s="302"/>
      <c r="Z174" s="302"/>
      <c r="AA174" s="302"/>
      <c r="AB174" s="302"/>
      <c r="AC174" s="302"/>
      <c r="AD174" s="302"/>
      <c r="AE174" s="302"/>
      <c r="AF174" s="302"/>
      <c r="AG174" s="302"/>
      <c r="AH174" s="302"/>
      <c r="AI174" s="302"/>
      <c r="AJ174" s="302"/>
      <c r="AK174" s="302"/>
      <c r="AL174" s="302"/>
      <c r="AM174" s="302"/>
      <c r="AN174" s="302"/>
      <c r="AO174" s="302"/>
      <c r="AP174" s="302"/>
      <c r="AQ174" s="302"/>
      <c r="AR174" s="302"/>
      <c r="AS174" s="302"/>
      <c r="AT174" s="302"/>
      <c r="AU174" s="302"/>
      <c r="AV174" s="302"/>
      <c r="AW174" s="302"/>
      <c r="AX174" s="302"/>
      <c r="AY174" s="302"/>
      <c r="AZ174" s="302"/>
      <c r="BA174" s="302"/>
      <c r="BB174" s="302"/>
      <c r="BC174" s="302"/>
      <c r="BD174" s="302"/>
      <c r="BE174" s="302"/>
      <c r="BF174" s="302"/>
      <c r="BG174" s="302"/>
      <c r="BH174" s="302"/>
      <c r="BI174" s="302"/>
      <c r="BJ174" s="302"/>
      <c r="BK174" s="302"/>
      <c r="BL174" s="302"/>
      <c r="BM174" s="302"/>
      <c r="BN174" s="302"/>
      <c r="BO174" s="302"/>
      <c r="BP174" s="302"/>
      <c r="BQ174" s="302"/>
      <c r="BR174" s="302"/>
      <c r="BS174" s="302"/>
      <c r="BT174" s="302"/>
      <c r="BU174" s="302"/>
      <c r="BV174" s="302"/>
      <c r="BW174" s="302"/>
      <c r="BX174" s="302"/>
      <c r="BY174" s="302"/>
      <c r="BZ174" s="302"/>
      <c r="CA174" s="302"/>
      <c r="CB174" s="302"/>
      <c r="CC174" s="302"/>
      <c r="CD174" s="302"/>
      <c r="CE174" s="302"/>
      <c r="CF174" s="302"/>
      <c r="CG174" s="302"/>
      <c r="CH174" s="302"/>
      <c r="CI174" s="302"/>
      <c r="CJ174" s="302"/>
      <c r="CK174" s="302"/>
      <c r="CL174" s="302"/>
      <c r="CM174" s="302"/>
      <c r="CN174" s="302"/>
      <c r="CO174" s="302"/>
      <c r="CP174" s="302"/>
      <c r="CQ174" s="302"/>
      <c r="CR174" s="302"/>
      <c r="CS174" s="302"/>
      <c r="CT174" s="302"/>
      <c r="CU174" s="302"/>
      <c r="CV174" s="302"/>
      <c r="CW174" s="302"/>
      <c r="CX174" s="302"/>
      <c r="CY174" s="302"/>
      <c r="CZ174" s="302"/>
    </row>
    <row r="175" spans="1:104" ht="15.75" x14ac:dyDescent="0.25">
      <c r="A175" s="297" t="s">
        <v>46</v>
      </c>
      <c r="B175" s="439"/>
      <c r="C175" s="439"/>
      <c r="D175" s="443"/>
      <c r="E175" s="289"/>
      <c r="F175" s="280"/>
      <c r="G175" s="290"/>
      <c r="H175" s="309" t="s">
        <v>88</v>
      </c>
      <c r="I175" s="310"/>
      <c r="J175" s="311"/>
      <c r="K175" s="448">
        <f>K162+K163</f>
        <v>0</v>
      </c>
      <c r="L175" s="448">
        <f>L162</f>
        <v>0</v>
      </c>
      <c r="M175" s="448">
        <f>M162+M163</f>
        <v>0</v>
      </c>
      <c r="N175" s="448">
        <f>N162</f>
        <v>0</v>
      </c>
      <c r="O175" s="448">
        <f>O162</f>
        <v>0</v>
      </c>
      <c r="P175" s="448">
        <f>P162</f>
        <v>0</v>
      </c>
      <c r="Q175" s="422">
        <f>SUM(K175:P175)</f>
        <v>0</v>
      </c>
      <c r="R175" s="296" t="str">
        <f>IF(Q175=M180,"","NOT BALANCED")</f>
        <v/>
      </c>
      <c r="T175" s="301"/>
      <c r="U175" s="302"/>
      <c r="V175" s="302"/>
      <c r="W175" s="302"/>
      <c r="X175" s="302"/>
      <c r="Y175" s="302"/>
      <c r="Z175" s="302"/>
      <c r="AA175" s="302"/>
      <c r="AB175" s="302"/>
      <c r="AC175" s="302"/>
      <c r="AD175" s="302"/>
      <c r="AE175" s="302"/>
      <c r="AF175" s="302"/>
      <c r="AG175" s="302"/>
      <c r="AH175" s="302"/>
      <c r="AI175" s="302"/>
      <c r="AJ175" s="302"/>
      <c r="AK175" s="302"/>
      <c r="AL175" s="302"/>
      <c r="AM175" s="302"/>
      <c r="AN175" s="302"/>
      <c r="AO175" s="302"/>
      <c r="AP175" s="302"/>
      <c r="AQ175" s="302"/>
      <c r="AR175" s="302"/>
      <c r="AS175" s="302"/>
      <c r="AT175" s="302"/>
      <c r="AU175" s="302"/>
      <c r="AV175" s="302"/>
      <c r="AW175" s="302"/>
      <c r="AX175" s="302"/>
      <c r="AY175" s="302"/>
      <c r="AZ175" s="302"/>
      <c r="BA175" s="302"/>
      <c r="BB175" s="302"/>
      <c r="BC175" s="302"/>
      <c r="BD175" s="302"/>
      <c r="BE175" s="302"/>
      <c r="BF175" s="302"/>
      <c r="BG175" s="302"/>
      <c r="BH175" s="302"/>
      <c r="BI175" s="302"/>
      <c r="BJ175" s="302"/>
      <c r="BK175" s="302"/>
      <c r="BL175" s="302"/>
      <c r="BM175" s="302"/>
      <c r="BN175" s="302"/>
      <c r="BO175" s="302"/>
      <c r="BP175" s="302"/>
      <c r="BQ175" s="302"/>
      <c r="BR175" s="302"/>
      <c r="BS175" s="302"/>
      <c r="BT175" s="302"/>
      <c r="BU175" s="302"/>
      <c r="BV175" s="302"/>
      <c r="BW175" s="302"/>
      <c r="BX175" s="302"/>
      <c r="BY175" s="302"/>
      <c r="BZ175" s="302"/>
      <c r="CA175" s="302"/>
      <c r="CB175" s="302"/>
      <c r="CC175" s="302"/>
      <c r="CD175" s="302"/>
      <c r="CE175" s="302"/>
      <c r="CF175" s="302"/>
      <c r="CG175" s="302"/>
      <c r="CH175" s="302"/>
      <c r="CI175" s="302"/>
      <c r="CJ175" s="302"/>
      <c r="CK175" s="302"/>
      <c r="CL175" s="302"/>
      <c r="CM175" s="302"/>
      <c r="CN175" s="302"/>
      <c r="CO175" s="302"/>
      <c r="CP175" s="302"/>
      <c r="CQ175" s="302"/>
      <c r="CR175" s="302"/>
      <c r="CS175" s="302"/>
      <c r="CT175" s="302"/>
      <c r="CU175" s="302"/>
      <c r="CV175" s="302"/>
      <c r="CW175" s="302"/>
      <c r="CX175" s="302"/>
      <c r="CY175" s="302"/>
      <c r="CZ175" s="302"/>
    </row>
    <row r="176" spans="1:104" ht="15.75" x14ac:dyDescent="0.25">
      <c r="A176" s="297" t="s">
        <v>47</v>
      </c>
      <c r="B176" s="439"/>
      <c r="C176" s="439"/>
      <c r="D176" s="443"/>
      <c r="E176" s="289">
        <v>358</v>
      </c>
      <c r="F176" s="280"/>
      <c r="G176" s="290"/>
      <c r="H176" s="313" t="s">
        <v>67</v>
      </c>
      <c r="I176" s="314"/>
      <c r="J176" s="314"/>
      <c r="K176" s="405" t="str">
        <f t="shared" ref="K176:P176" si="49">IF(SUM(K175+K174-K168)&lt;0,K175+K174-K168,"")</f>
        <v/>
      </c>
      <c r="L176" s="405" t="str">
        <f t="shared" si="49"/>
        <v/>
      </c>
      <c r="M176" s="405" t="str">
        <f t="shared" si="49"/>
        <v/>
      </c>
      <c r="N176" s="405" t="str">
        <f t="shared" si="49"/>
        <v/>
      </c>
      <c r="O176" s="405" t="str">
        <f t="shared" si="49"/>
        <v/>
      </c>
      <c r="P176" s="405" t="str">
        <f t="shared" si="49"/>
        <v/>
      </c>
      <c r="Q176" s="422">
        <f>SUM(K176:P176)</f>
        <v>0</v>
      </c>
      <c r="T176" s="301"/>
      <c r="U176" s="302"/>
      <c r="V176" s="302"/>
      <c r="W176" s="302"/>
      <c r="X176" s="302"/>
      <c r="Y176" s="302"/>
      <c r="Z176" s="302"/>
      <c r="AA176" s="302"/>
      <c r="AB176" s="302"/>
      <c r="AC176" s="302"/>
      <c r="AD176" s="302"/>
      <c r="AE176" s="302"/>
      <c r="AF176" s="302"/>
      <c r="AG176" s="302"/>
      <c r="AH176" s="302"/>
      <c r="AI176" s="302"/>
      <c r="AJ176" s="302"/>
      <c r="AK176" s="302"/>
      <c r="AL176" s="302"/>
      <c r="AM176" s="302"/>
      <c r="AN176" s="302"/>
      <c r="AO176" s="302"/>
      <c r="AP176" s="302"/>
      <c r="AQ176" s="302"/>
      <c r="AR176" s="302"/>
      <c r="AS176" s="302"/>
      <c r="AT176" s="302"/>
      <c r="AU176" s="302"/>
      <c r="AV176" s="302"/>
      <c r="AW176" s="302"/>
      <c r="AX176" s="302"/>
      <c r="AY176" s="302"/>
      <c r="AZ176" s="302"/>
      <c r="BA176" s="302"/>
      <c r="BB176" s="302"/>
      <c r="BC176" s="302"/>
      <c r="BD176" s="302"/>
      <c r="BE176" s="302"/>
      <c r="BF176" s="302"/>
      <c r="BG176" s="302"/>
      <c r="BH176" s="302"/>
      <c r="BI176" s="302"/>
      <c r="BJ176" s="302"/>
      <c r="BK176" s="302"/>
      <c r="BL176" s="302"/>
      <c r="BM176" s="302"/>
      <c r="BN176" s="302"/>
      <c r="BO176" s="302"/>
      <c r="BP176" s="302"/>
      <c r="BQ176" s="302"/>
      <c r="BR176" s="302"/>
      <c r="BS176" s="302"/>
      <c r="BT176" s="302"/>
      <c r="BU176" s="302"/>
      <c r="BV176" s="302"/>
      <c r="BW176" s="302"/>
      <c r="BX176" s="302"/>
      <c r="BY176" s="302"/>
      <c r="BZ176" s="302"/>
      <c r="CA176" s="302"/>
      <c r="CB176" s="302"/>
      <c r="CC176" s="302"/>
      <c r="CD176" s="302"/>
      <c r="CE176" s="302"/>
      <c r="CF176" s="302"/>
      <c r="CG176" s="302"/>
      <c r="CH176" s="302"/>
      <c r="CI176" s="302"/>
      <c r="CJ176" s="302"/>
      <c r="CK176" s="302"/>
      <c r="CL176" s="302"/>
      <c r="CM176" s="302"/>
      <c r="CN176" s="302"/>
      <c r="CO176" s="302"/>
      <c r="CP176" s="302"/>
      <c r="CQ176" s="302"/>
      <c r="CR176" s="302"/>
      <c r="CS176" s="302"/>
      <c r="CT176" s="302"/>
      <c r="CU176" s="302"/>
      <c r="CV176" s="302"/>
      <c r="CW176" s="302"/>
      <c r="CX176" s="302"/>
      <c r="CY176" s="302"/>
      <c r="CZ176" s="302"/>
    </row>
    <row r="177" spans="1:104" ht="15.75" x14ac:dyDescent="0.25">
      <c r="A177" s="315" t="s">
        <v>53</v>
      </c>
      <c r="B177" s="316"/>
      <c r="C177" s="317"/>
      <c r="D177" s="278"/>
      <c r="E177" s="423">
        <f>SUM(E173:E176)</f>
        <v>587</v>
      </c>
      <c r="F177" s="319"/>
      <c r="G177" s="290"/>
      <c r="H177" s="320"/>
      <c r="L177" s="80"/>
      <c r="M177" s="80"/>
      <c r="N177" s="80"/>
      <c r="O177" s="322"/>
      <c r="P177" s="322"/>
      <c r="Q177" s="97"/>
      <c r="R177" s="97"/>
      <c r="S177" s="322"/>
      <c r="T177" s="302"/>
      <c r="U177" s="302"/>
      <c r="V177" s="302"/>
      <c r="W177" s="302"/>
      <c r="X177" s="302"/>
      <c r="Y177" s="302"/>
      <c r="Z177" s="302"/>
      <c r="AA177" s="302"/>
      <c r="AB177" s="302"/>
      <c r="AC177" s="302"/>
      <c r="AD177" s="302"/>
      <c r="AE177" s="302"/>
      <c r="AF177" s="302"/>
      <c r="AG177" s="302"/>
      <c r="AH177" s="302"/>
      <c r="AI177" s="302"/>
      <c r="AJ177" s="302"/>
      <c r="AK177" s="302"/>
      <c r="AL177" s="302"/>
      <c r="AM177" s="302"/>
      <c r="AN177" s="302"/>
      <c r="AO177" s="302"/>
      <c r="AP177" s="302"/>
      <c r="AQ177" s="302"/>
      <c r="AR177" s="302"/>
      <c r="AS177" s="302"/>
      <c r="AT177" s="302"/>
      <c r="AU177" s="302"/>
      <c r="AV177" s="302"/>
      <c r="AW177" s="302"/>
      <c r="AX177" s="302"/>
      <c r="AY177" s="302"/>
      <c r="AZ177" s="302"/>
      <c r="BA177" s="302"/>
      <c r="BB177" s="302"/>
      <c r="BC177" s="302"/>
      <c r="BD177" s="302"/>
      <c r="BE177" s="302"/>
      <c r="BF177" s="302"/>
      <c r="BG177" s="302"/>
      <c r="BH177" s="302"/>
      <c r="BI177" s="302"/>
      <c r="BJ177" s="302"/>
      <c r="BK177" s="302"/>
      <c r="BL177" s="302"/>
      <c r="BM177" s="302"/>
      <c r="BN177" s="302"/>
      <c r="BO177" s="302"/>
      <c r="BP177" s="302"/>
      <c r="BQ177" s="302"/>
      <c r="BR177" s="302"/>
      <c r="BS177" s="302"/>
      <c r="BT177" s="302"/>
      <c r="BU177" s="302"/>
      <c r="BV177" s="302"/>
      <c r="BW177" s="302"/>
      <c r="BX177" s="302"/>
      <c r="BY177" s="302"/>
      <c r="BZ177" s="302"/>
      <c r="CA177" s="302"/>
      <c r="CB177" s="302"/>
      <c r="CC177" s="302"/>
      <c r="CD177" s="302"/>
      <c r="CE177" s="302"/>
      <c r="CF177" s="302"/>
      <c r="CG177" s="302"/>
      <c r="CH177" s="302"/>
      <c r="CI177" s="302"/>
      <c r="CJ177" s="302"/>
      <c r="CK177" s="302"/>
      <c r="CL177" s="302"/>
      <c r="CM177" s="302"/>
      <c r="CN177" s="302"/>
      <c r="CO177" s="302"/>
      <c r="CP177" s="302"/>
      <c r="CQ177" s="302"/>
      <c r="CR177" s="302"/>
      <c r="CS177" s="302"/>
      <c r="CT177" s="302"/>
      <c r="CU177" s="302"/>
      <c r="CV177" s="302"/>
      <c r="CW177" s="302"/>
      <c r="CX177" s="302"/>
      <c r="CY177" s="302"/>
      <c r="CZ177" s="302"/>
    </row>
    <row r="178" spans="1:104" ht="12.75" x14ac:dyDescent="0.2">
      <c r="A178" s="323"/>
      <c r="B178" s="324"/>
      <c r="C178" s="325"/>
      <c r="D178" s="326"/>
      <c r="E178" s="319"/>
      <c r="F178" s="319"/>
      <c r="G178" s="327"/>
      <c r="H178" s="328"/>
      <c r="L178" s="450" t="s">
        <v>89</v>
      </c>
      <c r="M178" s="451"/>
      <c r="N178" s="80"/>
      <c r="O178" s="322" t="s">
        <v>90</v>
      </c>
      <c r="P178" s="322"/>
      <c r="Q178" s="97"/>
      <c r="R178" s="97"/>
      <c r="S178" s="97"/>
      <c r="U178" s="302"/>
      <c r="V178" s="302"/>
      <c r="W178" s="302"/>
      <c r="X178" s="302"/>
      <c r="Y178" s="302"/>
      <c r="Z178" s="302"/>
      <c r="AA178" s="302"/>
      <c r="AB178" s="302"/>
      <c r="AC178" s="302"/>
      <c r="AD178" s="302"/>
      <c r="AE178" s="302"/>
      <c r="AF178" s="302"/>
      <c r="AG178" s="302"/>
      <c r="AH178" s="302"/>
      <c r="AI178" s="302"/>
      <c r="AJ178" s="302"/>
      <c r="AK178" s="302"/>
      <c r="AL178" s="302"/>
      <c r="AM178" s="302"/>
      <c r="AN178" s="302"/>
      <c r="AO178" s="302"/>
      <c r="AP178" s="302"/>
      <c r="AQ178" s="302"/>
      <c r="AR178" s="302"/>
      <c r="AS178" s="302"/>
      <c r="AT178" s="302"/>
      <c r="AU178" s="302"/>
      <c r="AV178" s="302"/>
      <c r="AW178" s="302"/>
      <c r="AX178" s="302"/>
      <c r="AY178" s="302"/>
      <c r="AZ178" s="302"/>
      <c r="BA178" s="302"/>
      <c r="BB178" s="302"/>
      <c r="BC178" s="302"/>
      <c r="BD178" s="302"/>
      <c r="BE178" s="302"/>
      <c r="BF178" s="302"/>
      <c r="BG178" s="302"/>
      <c r="BH178" s="302"/>
      <c r="BI178" s="302"/>
      <c r="BJ178" s="302"/>
      <c r="BK178" s="302"/>
      <c r="BL178" s="302"/>
      <c r="BM178" s="302"/>
      <c r="BN178" s="302"/>
      <c r="BO178" s="302"/>
      <c r="BP178" s="302"/>
      <c r="BQ178" s="302"/>
      <c r="BR178" s="302"/>
      <c r="BS178" s="302"/>
      <c r="BT178" s="302"/>
      <c r="BU178" s="302"/>
      <c r="BV178" s="302"/>
      <c r="BW178" s="302"/>
      <c r="BX178" s="302"/>
      <c r="BY178" s="302"/>
      <c r="BZ178" s="302"/>
      <c r="CA178" s="302"/>
      <c r="CB178" s="302"/>
      <c r="CC178" s="302"/>
      <c r="CD178" s="302"/>
      <c r="CE178" s="302"/>
      <c r="CF178" s="302"/>
      <c r="CG178" s="302"/>
      <c r="CH178" s="302"/>
      <c r="CI178" s="302"/>
      <c r="CJ178" s="302"/>
      <c r="CK178" s="302"/>
      <c r="CL178" s="302"/>
      <c r="CM178" s="302"/>
      <c r="CN178" s="302"/>
      <c r="CO178" s="302"/>
      <c r="CP178" s="302"/>
      <c r="CQ178" s="302"/>
      <c r="CR178" s="302"/>
      <c r="CS178" s="302"/>
      <c r="CT178" s="302"/>
      <c r="CU178" s="302"/>
      <c r="CV178" s="302"/>
      <c r="CW178" s="302"/>
      <c r="CX178" s="302"/>
      <c r="CY178" s="302"/>
      <c r="CZ178" s="302"/>
    </row>
    <row r="179" spans="1:104" ht="12.75" x14ac:dyDescent="0.2">
      <c r="A179" s="332"/>
      <c r="B179" s="287"/>
      <c r="C179" s="287"/>
      <c r="D179" s="333"/>
      <c r="E179" s="334"/>
      <c r="F179" s="319"/>
      <c r="G179" s="1095" t="s">
        <v>139</v>
      </c>
      <c r="H179" s="1096"/>
      <c r="L179" s="424" t="s">
        <v>20</v>
      </c>
      <c r="M179" s="425" t="s">
        <v>49</v>
      </c>
      <c r="N179" s="80"/>
      <c r="O179" s="424" t="s">
        <v>20</v>
      </c>
      <c r="P179" s="424"/>
      <c r="Q179" s="1094" t="s">
        <v>93</v>
      </c>
      <c r="R179" s="1094"/>
      <c r="S179" s="1094"/>
      <c r="U179" s="302"/>
      <c r="V179" s="302"/>
      <c r="W179" s="302"/>
      <c r="X179" s="302"/>
      <c r="Y179" s="302"/>
      <c r="Z179" s="302"/>
      <c r="AA179" s="302"/>
      <c r="AB179" s="302"/>
      <c r="AC179" s="302"/>
      <c r="AD179" s="302"/>
      <c r="AE179" s="302"/>
      <c r="AF179" s="302"/>
      <c r="AG179" s="302"/>
      <c r="AH179" s="302"/>
      <c r="AI179" s="302"/>
      <c r="AJ179" s="302"/>
      <c r="AK179" s="302"/>
      <c r="AL179" s="302"/>
      <c r="AM179" s="302"/>
      <c r="AN179" s="302"/>
      <c r="AO179" s="302"/>
      <c r="AP179" s="302"/>
      <c r="AQ179" s="302"/>
      <c r="AR179" s="302"/>
      <c r="AS179" s="302"/>
      <c r="AT179" s="302"/>
      <c r="AU179" s="302"/>
      <c r="AV179" s="302"/>
      <c r="AW179" s="302"/>
      <c r="AX179" s="302"/>
      <c r="AY179" s="302"/>
      <c r="AZ179" s="302"/>
      <c r="BA179" s="302"/>
      <c r="BB179" s="302"/>
      <c r="BC179" s="302"/>
      <c r="BD179" s="302"/>
      <c r="BE179" s="302"/>
      <c r="BF179" s="302"/>
      <c r="BG179" s="302"/>
      <c r="BH179" s="302"/>
      <c r="BI179" s="302"/>
      <c r="BJ179" s="302"/>
      <c r="BK179" s="302"/>
      <c r="BL179" s="302"/>
      <c r="BM179" s="302"/>
      <c r="BN179" s="302"/>
      <c r="BO179" s="302"/>
      <c r="BP179" s="302"/>
      <c r="BQ179" s="302"/>
      <c r="BR179" s="302"/>
      <c r="BS179" s="302"/>
      <c r="BT179" s="302"/>
      <c r="BU179" s="302"/>
      <c r="BV179" s="302"/>
      <c r="BW179" s="302"/>
      <c r="BX179" s="302"/>
      <c r="BY179" s="302"/>
      <c r="BZ179" s="302"/>
      <c r="CA179" s="302"/>
      <c r="CB179" s="302"/>
      <c r="CC179" s="302"/>
      <c r="CD179" s="302"/>
      <c r="CE179" s="302"/>
      <c r="CF179" s="302"/>
      <c r="CG179" s="302"/>
      <c r="CH179" s="302"/>
      <c r="CI179" s="302"/>
      <c r="CJ179" s="302"/>
      <c r="CK179" s="302"/>
      <c r="CL179" s="302"/>
      <c r="CM179" s="302"/>
      <c r="CN179" s="302"/>
      <c r="CO179" s="302"/>
      <c r="CP179" s="302"/>
      <c r="CQ179" s="302"/>
      <c r="CR179" s="302"/>
      <c r="CS179" s="302"/>
      <c r="CT179" s="302"/>
      <c r="CU179" s="302"/>
      <c r="CV179" s="302"/>
      <c r="CW179" s="302"/>
      <c r="CX179" s="302"/>
      <c r="CY179" s="302"/>
      <c r="CZ179" s="302"/>
    </row>
    <row r="180" spans="1:104" ht="12.75" x14ac:dyDescent="0.2">
      <c r="A180" s="340"/>
      <c r="B180" s="287"/>
      <c r="C180" s="287"/>
      <c r="D180" s="333"/>
      <c r="E180" s="334"/>
      <c r="F180" s="341" t="s">
        <v>54</v>
      </c>
      <c r="G180" s="1082"/>
      <c r="H180" s="1083"/>
      <c r="L180" s="452">
        <f>B2</f>
        <v>43166</v>
      </c>
      <c r="M180" s="344">
        <f>Q162+Q163</f>
        <v>0</v>
      </c>
      <c r="N180" s="80"/>
      <c r="O180" s="1047">
        <f>B2</f>
        <v>43166</v>
      </c>
      <c r="P180" s="1048">
        <f>K172+L172+M172+N172+O172+P172</f>
        <v>554</v>
      </c>
      <c r="Q180" s="1089"/>
      <c r="R180" s="1089"/>
      <c r="S180" s="1089"/>
      <c r="U180" s="302"/>
      <c r="V180" s="302"/>
      <c r="W180" s="302"/>
      <c r="X180" s="302"/>
      <c r="Y180" s="302"/>
      <c r="Z180" s="302"/>
      <c r="AA180" s="302"/>
      <c r="AB180" s="302"/>
      <c r="AC180" s="302"/>
      <c r="AD180" s="302"/>
      <c r="AE180" s="302"/>
      <c r="AF180" s="302"/>
      <c r="AG180" s="302"/>
      <c r="AH180" s="302"/>
      <c r="AI180" s="302"/>
      <c r="AJ180" s="302"/>
      <c r="AK180" s="302"/>
      <c r="AL180" s="302"/>
      <c r="AM180" s="302"/>
      <c r="AN180" s="302"/>
      <c r="AO180" s="302"/>
      <c r="AP180" s="302"/>
      <c r="AQ180" s="302"/>
      <c r="AR180" s="302"/>
      <c r="AS180" s="302"/>
      <c r="AT180" s="302"/>
      <c r="AU180" s="302"/>
      <c r="AV180" s="302"/>
      <c r="AW180" s="302"/>
      <c r="AX180" s="302"/>
      <c r="AY180" s="302"/>
      <c r="AZ180" s="302"/>
      <c r="BA180" s="302"/>
      <c r="BB180" s="302"/>
      <c r="BC180" s="302"/>
      <c r="BD180" s="302"/>
      <c r="BE180" s="302"/>
      <c r="BF180" s="302"/>
      <c r="BG180" s="302"/>
      <c r="BH180" s="302"/>
      <c r="BI180" s="302"/>
      <c r="BJ180" s="302"/>
      <c r="BK180" s="302"/>
      <c r="BL180" s="302"/>
      <c r="BM180" s="302"/>
      <c r="BN180" s="302"/>
      <c r="BO180" s="302"/>
      <c r="BP180" s="302"/>
      <c r="BQ180" s="302"/>
      <c r="BR180" s="302"/>
      <c r="BS180" s="302"/>
      <c r="BT180" s="302"/>
      <c r="BU180" s="302"/>
      <c r="BV180" s="302"/>
      <c r="BW180" s="302"/>
      <c r="BX180" s="302"/>
      <c r="BY180" s="302"/>
      <c r="BZ180" s="302"/>
      <c r="CA180" s="302"/>
      <c r="CB180" s="302"/>
      <c r="CC180" s="302"/>
      <c r="CD180" s="302"/>
      <c r="CE180" s="302"/>
      <c r="CF180" s="302"/>
      <c r="CG180" s="302"/>
      <c r="CH180" s="302"/>
      <c r="CI180" s="302"/>
      <c r="CJ180" s="302"/>
      <c r="CK180" s="302"/>
      <c r="CL180" s="302"/>
      <c r="CM180" s="302"/>
      <c r="CN180" s="302"/>
      <c r="CO180" s="302"/>
      <c r="CP180" s="302"/>
      <c r="CQ180" s="302"/>
      <c r="CR180" s="302"/>
      <c r="CS180" s="302"/>
      <c r="CT180" s="302"/>
      <c r="CU180" s="302"/>
      <c r="CV180" s="302"/>
      <c r="CW180" s="302"/>
      <c r="CX180" s="302"/>
      <c r="CY180" s="302"/>
      <c r="CZ180" s="302"/>
    </row>
    <row r="181" spans="1:104" ht="12.75" x14ac:dyDescent="0.2">
      <c r="A181" s="265"/>
      <c r="B181" s="333"/>
      <c r="C181" s="266"/>
      <c r="D181" s="266"/>
      <c r="E181" s="347"/>
      <c r="F181" s="341" t="s">
        <v>82</v>
      </c>
      <c r="G181" s="1086"/>
      <c r="H181" s="1087"/>
      <c r="L181" s="349"/>
      <c r="M181" s="426"/>
      <c r="N181" s="80"/>
      <c r="O181" s="1049"/>
      <c r="P181" s="1050"/>
      <c r="Q181" s="1089"/>
      <c r="R181" s="1089"/>
      <c r="S181" s="1089"/>
      <c r="U181" s="302"/>
      <c r="V181" s="302"/>
      <c r="W181" s="302"/>
      <c r="X181" s="302"/>
      <c r="Y181" s="302"/>
      <c r="Z181" s="302"/>
      <c r="AA181" s="302"/>
      <c r="AB181" s="302"/>
      <c r="AC181" s="302"/>
      <c r="AD181" s="302"/>
      <c r="AE181" s="302"/>
      <c r="AF181" s="302"/>
      <c r="AG181" s="302"/>
      <c r="AH181" s="302"/>
      <c r="AI181" s="302"/>
      <c r="AJ181" s="302"/>
      <c r="AK181" s="302"/>
      <c r="AL181" s="302"/>
      <c r="AM181" s="302"/>
      <c r="AN181" s="302"/>
      <c r="AO181" s="302"/>
      <c r="AP181" s="302"/>
      <c r="AQ181" s="302"/>
      <c r="AR181" s="302"/>
      <c r="AS181" s="302"/>
      <c r="AT181" s="302"/>
      <c r="AU181" s="302"/>
      <c r="AV181" s="302"/>
      <c r="AW181" s="302"/>
      <c r="AX181" s="302"/>
      <c r="AY181" s="302"/>
      <c r="AZ181" s="302"/>
      <c r="BA181" s="302"/>
      <c r="BB181" s="302"/>
      <c r="BC181" s="302"/>
      <c r="BD181" s="302"/>
      <c r="BE181" s="302"/>
      <c r="BF181" s="302"/>
      <c r="BG181" s="302"/>
      <c r="BH181" s="302"/>
      <c r="BI181" s="302"/>
      <c r="BJ181" s="302"/>
      <c r="BK181" s="302"/>
      <c r="BL181" s="302"/>
      <c r="BM181" s="302"/>
      <c r="BN181" s="302"/>
      <c r="BO181" s="302"/>
      <c r="BP181" s="302"/>
      <c r="BQ181" s="302"/>
      <c r="BR181" s="302"/>
      <c r="BS181" s="302"/>
      <c r="BT181" s="302"/>
      <c r="BU181" s="302"/>
      <c r="BV181" s="302"/>
      <c r="BW181" s="302"/>
      <c r="BX181" s="302"/>
      <c r="BY181" s="302"/>
      <c r="BZ181" s="302"/>
      <c r="CA181" s="302"/>
      <c r="CB181" s="302"/>
      <c r="CC181" s="302"/>
      <c r="CD181" s="302"/>
      <c r="CE181" s="302"/>
      <c r="CF181" s="302"/>
      <c r="CG181" s="302"/>
      <c r="CH181" s="302"/>
      <c r="CI181" s="302"/>
      <c r="CJ181" s="302"/>
      <c r="CK181" s="302"/>
      <c r="CL181" s="302"/>
      <c r="CM181" s="302"/>
      <c r="CN181" s="302"/>
      <c r="CO181" s="302"/>
      <c r="CP181" s="302"/>
      <c r="CQ181" s="302"/>
      <c r="CR181" s="302"/>
      <c r="CS181" s="302"/>
      <c r="CT181" s="302"/>
      <c r="CU181" s="302"/>
      <c r="CV181" s="302"/>
      <c r="CW181" s="302"/>
      <c r="CX181" s="302"/>
      <c r="CY181" s="302"/>
      <c r="CZ181" s="302"/>
    </row>
    <row r="182" spans="1:104" ht="12.75" x14ac:dyDescent="0.2">
      <c r="A182" s="333"/>
      <c r="B182" s="350"/>
      <c r="C182" s="333"/>
      <c r="D182" s="333"/>
      <c r="E182" s="351"/>
      <c r="F182" s="341" t="s">
        <v>55</v>
      </c>
      <c r="G182" s="1082"/>
      <c r="H182" s="1083"/>
      <c r="I182" s="357"/>
      <c r="J182" s="357"/>
      <c r="K182" s="357"/>
      <c r="Q182" s="454"/>
      <c r="R182" s="454"/>
      <c r="S182" s="302"/>
      <c r="U182" s="302"/>
      <c r="V182" s="302"/>
      <c r="W182" s="302"/>
      <c r="X182" s="302"/>
      <c r="Y182" s="302"/>
      <c r="Z182" s="302"/>
      <c r="AA182" s="302"/>
      <c r="AB182" s="302"/>
      <c r="AC182" s="302"/>
      <c r="AD182" s="302"/>
      <c r="AE182" s="302"/>
      <c r="AF182" s="302"/>
      <c r="AG182" s="302"/>
      <c r="AH182" s="302"/>
      <c r="AI182" s="302"/>
      <c r="AJ182" s="302"/>
      <c r="AK182" s="302"/>
      <c r="AL182" s="302"/>
      <c r="AM182" s="302"/>
      <c r="AN182" s="302"/>
      <c r="AO182" s="302"/>
      <c r="AP182" s="302"/>
      <c r="AQ182" s="302"/>
      <c r="AR182" s="302"/>
      <c r="AS182" s="302"/>
      <c r="AT182" s="302"/>
      <c r="AU182" s="302"/>
      <c r="AV182" s="302"/>
      <c r="AW182" s="302"/>
      <c r="AX182" s="302"/>
      <c r="AY182" s="302"/>
      <c r="AZ182" s="302"/>
      <c r="BA182" s="302"/>
      <c r="BB182" s="302"/>
      <c r="BC182" s="302"/>
      <c r="BD182" s="302"/>
      <c r="BE182" s="302"/>
      <c r="BF182" s="302"/>
      <c r="BG182" s="302"/>
      <c r="BH182" s="302"/>
      <c r="BI182" s="302"/>
      <c r="BJ182" s="302"/>
      <c r="BK182" s="302"/>
      <c r="BL182" s="302"/>
      <c r="BM182" s="302"/>
      <c r="BN182" s="302"/>
      <c r="BO182" s="302"/>
      <c r="BP182" s="302"/>
      <c r="BQ182" s="302"/>
      <c r="BR182" s="302"/>
      <c r="BS182" s="302"/>
      <c r="BT182" s="302"/>
      <c r="BU182" s="302"/>
      <c r="BV182" s="302"/>
      <c r="BW182" s="302"/>
      <c r="BX182" s="302"/>
      <c r="BY182" s="302"/>
      <c r="BZ182" s="302"/>
      <c r="CA182" s="302"/>
      <c r="CB182" s="302"/>
      <c r="CC182" s="302"/>
      <c r="CD182" s="302"/>
      <c r="CE182" s="302"/>
      <c r="CF182" s="302"/>
      <c r="CG182" s="302"/>
      <c r="CH182" s="302"/>
      <c r="CI182" s="302"/>
      <c r="CJ182" s="302"/>
      <c r="CK182" s="302"/>
      <c r="CL182" s="302"/>
      <c r="CM182" s="302"/>
      <c r="CN182" s="302"/>
      <c r="CO182" s="302"/>
      <c r="CP182" s="302"/>
      <c r="CQ182" s="302"/>
      <c r="CR182" s="302"/>
      <c r="CS182" s="302"/>
      <c r="CT182" s="302"/>
      <c r="CU182" s="302"/>
      <c r="CV182" s="302"/>
      <c r="CW182" s="302"/>
      <c r="CX182" s="302"/>
      <c r="CY182" s="302"/>
      <c r="CZ182" s="302"/>
    </row>
    <row r="183" spans="1:104" ht="12.75" x14ac:dyDescent="0.2">
      <c r="A183" s="178"/>
      <c r="B183" s="178"/>
      <c r="C183" s="178"/>
      <c r="D183" s="178"/>
      <c r="E183" s="178"/>
      <c r="F183" s="341" t="s">
        <v>85</v>
      </c>
      <c r="G183" s="1082"/>
      <c r="H183" s="1083"/>
      <c r="I183" s="357"/>
      <c r="J183" s="357"/>
      <c r="K183" s="357"/>
      <c r="Q183" s="454"/>
      <c r="R183" s="454"/>
      <c r="S183" s="302"/>
      <c r="U183" s="302"/>
      <c r="V183" s="302"/>
      <c r="W183" s="302"/>
      <c r="X183" s="302"/>
      <c r="Y183" s="302"/>
      <c r="Z183" s="302"/>
      <c r="AA183" s="302"/>
      <c r="AB183" s="302"/>
      <c r="AC183" s="302"/>
      <c r="AD183" s="302"/>
      <c r="AE183" s="302"/>
      <c r="AF183" s="302"/>
      <c r="AG183" s="302"/>
      <c r="AH183" s="302"/>
      <c r="AI183" s="302"/>
      <c r="AJ183" s="302"/>
      <c r="AK183" s="302"/>
      <c r="AL183" s="302"/>
      <c r="AM183" s="302"/>
      <c r="AN183" s="302"/>
      <c r="AO183" s="302"/>
      <c r="AP183" s="302"/>
      <c r="AQ183" s="302"/>
      <c r="AR183" s="302"/>
      <c r="AS183" s="302"/>
      <c r="AT183" s="302"/>
      <c r="AU183" s="302"/>
      <c r="AV183" s="302"/>
      <c r="AW183" s="302"/>
      <c r="AX183" s="302"/>
      <c r="AY183" s="302"/>
      <c r="AZ183" s="302"/>
      <c r="BA183" s="302"/>
      <c r="BB183" s="302"/>
      <c r="BC183" s="302"/>
      <c r="BD183" s="302"/>
      <c r="BE183" s="302"/>
      <c r="BF183" s="302"/>
      <c r="BG183" s="302"/>
      <c r="BH183" s="302"/>
      <c r="BI183" s="302"/>
      <c r="BJ183" s="302"/>
      <c r="BK183" s="302"/>
      <c r="BL183" s="302"/>
      <c r="BM183" s="302"/>
      <c r="BN183" s="302"/>
      <c r="BO183" s="302"/>
      <c r="BP183" s="302"/>
      <c r="BQ183" s="302"/>
      <c r="BR183" s="302"/>
      <c r="BS183" s="302"/>
      <c r="BT183" s="302"/>
      <c r="BU183" s="302"/>
      <c r="BV183" s="302"/>
      <c r="BW183" s="302"/>
      <c r="BX183" s="302"/>
      <c r="BY183" s="302"/>
      <c r="BZ183" s="302"/>
      <c r="CA183" s="302"/>
      <c r="CB183" s="302"/>
      <c r="CC183" s="302"/>
      <c r="CD183" s="302"/>
      <c r="CE183" s="302"/>
      <c r="CF183" s="302"/>
      <c r="CG183" s="302"/>
      <c r="CH183" s="302"/>
      <c r="CI183" s="302"/>
      <c r="CJ183" s="302"/>
      <c r="CK183" s="302"/>
      <c r="CL183" s="302"/>
      <c r="CM183" s="302"/>
      <c r="CN183" s="302"/>
      <c r="CO183" s="302"/>
      <c r="CP183" s="302"/>
      <c r="CQ183" s="302"/>
      <c r="CR183" s="302"/>
      <c r="CS183" s="302"/>
      <c r="CT183" s="302"/>
      <c r="CU183" s="302"/>
      <c r="CV183" s="302"/>
      <c r="CW183" s="302"/>
      <c r="CX183" s="302"/>
      <c r="CY183" s="302"/>
      <c r="CZ183" s="302"/>
    </row>
    <row r="184" spans="1:104" x14ac:dyDescent="0.2">
      <c r="A184" s="178"/>
      <c r="B184" s="178"/>
      <c r="C184" s="178"/>
      <c r="D184" s="178"/>
      <c r="E184" s="178"/>
      <c r="I184" s="357"/>
      <c r="J184" s="357"/>
      <c r="K184" s="357"/>
      <c r="Q184" s="354"/>
      <c r="R184" s="354"/>
      <c r="S184" s="355"/>
      <c r="U184" s="302"/>
      <c r="V184" s="302"/>
      <c r="W184" s="302"/>
      <c r="X184" s="302"/>
      <c r="Y184" s="302"/>
      <c r="Z184" s="302"/>
      <c r="AA184" s="302"/>
      <c r="AB184" s="302"/>
      <c r="AC184" s="302"/>
      <c r="AD184" s="302"/>
      <c r="AE184" s="302"/>
      <c r="AF184" s="302"/>
      <c r="AG184" s="302"/>
      <c r="AH184" s="302"/>
      <c r="AI184" s="302"/>
      <c r="AJ184" s="302"/>
      <c r="AK184" s="302"/>
      <c r="AL184" s="302"/>
      <c r="AM184" s="302"/>
      <c r="AN184" s="302"/>
      <c r="AO184" s="302"/>
      <c r="AP184" s="302"/>
      <c r="AQ184" s="302"/>
      <c r="AR184" s="302"/>
      <c r="AS184" s="302"/>
      <c r="AT184" s="302"/>
      <c r="AU184" s="302"/>
      <c r="AV184" s="302"/>
      <c r="AW184" s="302"/>
      <c r="AX184" s="302"/>
      <c r="AY184" s="302"/>
      <c r="AZ184" s="302"/>
      <c r="BA184" s="302"/>
      <c r="BB184" s="302"/>
      <c r="BC184" s="302"/>
      <c r="BD184" s="302"/>
      <c r="BE184" s="302"/>
      <c r="BF184" s="302"/>
      <c r="BG184" s="302"/>
      <c r="BH184" s="302"/>
      <c r="BI184" s="302"/>
      <c r="BJ184" s="302"/>
      <c r="BK184" s="302"/>
      <c r="BL184" s="302"/>
      <c r="BM184" s="302"/>
      <c r="BN184" s="302"/>
      <c r="BO184" s="302"/>
      <c r="BP184" s="302"/>
      <c r="BQ184" s="302"/>
      <c r="BR184" s="302"/>
      <c r="BS184" s="302"/>
      <c r="BT184" s="302"/>
      <c r="BU184" s="302"/>
      <c r="BV184" s="302"/>
      <c r="BW184" s="302"/>
      <c r="BX184" s="302"/>
      <c r="BY184" s="302"/>
      <c r="BZ184" s="302"/>
      <c r="CA184" s="302"/>
      <c r="CB184" s="302"/>
      <c r="CC184" s="302"/>
      <c r="CD184" s="302"/>
      <c r="CE184" s="302"/>
      <c r="CF184" s="302"/>
      <c r="CG184" s="302"/>
      <c r="CH184" s="302"/>
      <c r="CI184" s="302"/>
      <c r="CJ184" s="302"/>
      <c r="CK184" s="302"/>
      <c r="CL184" s="302"/>
      <c r="CM184" s="302"/>
      <c r="CN184" s="302"/>
      <c r="CO184" s="302"/>
      <c r="CP184" s="302"/>
      <c r="CQ184" s="302"/>
      <c r="CR184" s="302"/>
      <c r="CS184" s="302"/>
      <c r="CT184" s="302"/>
      <c r="CU184" s="302"/>
      <c r="CV184" s="302"/>
      <c r="CW184" s="302"/>
      <c r="CX184" s="302"/>
      <c r="CY184" s="302"/>
      <c r="CZ184" s="302"/>
    </row>
    <row r="185" spans="1:104" x14ac:dyDescent="0.2">
      <c r="A185" s="178"/>
      <c r="B185" s="178"/>
      <c r="C185" s="178"/>
      <c r="D185" s="178"/>
      <c r="E185" s="178"/>
      <c r="I185" s="357"/>
      <c r="J185" s="357"/>
      <c r="K185" s="357"/>
      <c r="Q185" s="354"/>
      <c r="R185" s="354"/>
      <c r="S185" s="355"/>
    </row>
    <row r="186" spans="1:104" x14ac:dyDescent="0.2">
      <c r="I186" s="357"/>
      <c r="J186" s="357"/>
      <c r="K186" s="357"/>
      <c r="Q186" s="354"/>
      <c r="R186" s="354"/>
      <c r="S186" s="355"/>
    </row>
    <row r="187" spans="1:104" x14ac:dyDescent="0.2">
      <c r="I187" s="357"/>
      <c r="J187" s="357"/>
      <c r="K187" s="357"/>
      <c r="Q187" s="354"/>
      <c r="R187" s="354"/>
      <c r="S187" s="355"/>
    </row>
    <row r="188" spans="1:104" x14ac:dyDescent="0.2">
      <c r="I188" s="357"/>
      <c r="J188" s="357"/>
      <c r="K188" s="357"/>
      <c r="Q188" s="354"/>
      <c r="R188" s="354"/>
      <c r="S188" s="355"/>
    </row>
    <row r="189" spans="1:104" x14ac:dyDescent="0.2">
      <c r="I189" s="357"/>
      <c r="J189" s="357"/>
      <c r="K189" s="357"/>
      <c r="Q189" s="354"/>
      <c r="R189" s="354"/>
      <c r="S189" s="355"/>
    </row>
    <row r="190" spans="1:104" x14ac:dyDescent="0.2">
      <c r="I190" s="357"/>
      <c r="J190" s="357"/>
      <c r="K190" s="357"/>
      <c r="Q190" s="354"/>
      <c r="R190" s="354"/>
      <c r="S190" s="355"/>
    </row>
    <row r="191" spans="1:104" x14ac:dyDescent="0.2">
      <c r="I191" s="357"/>
      <c r="J191" s="357"/>
      <c r="K191" s="357"/>
      <c r="Q191" s="354"/>
      <c r="R191" s="354"/>
      <c r="S191" s="355"/>
    </row>
    <row r="192" spans="1:104" x14ac:dyDescent="0.2">
      <c r="I192" s="357"/>
      <c r="J192" s="357"/>
      <c r="K192" s="357"/>
      <c r="Q192" s="354"/>
      <c r="R192" s="354"/>
      <c r="S192" s="355"/>
    </row>
    <row r="193" spans="9:19" x14ac:dyDescent="0.2">
      <c r="I193" s="357"/>
      <c r="J193" s="357"/>
      <c r="K193" s="357"/>
      <c r="Q193" s="354"/>
      <c r="R193" s="354"/>
      <c r="S193" s="355"/>
    </row>
    <row r="194" spans="9:19" x14ac:dyDescent="0.2">
      <c r="I194" s="357"/>
      <c r="J194" s="357"/>
      <c r="K194" s="357"/>
      <c r="O194" s="359"/>
      <c r="P194" s="359"/>
      <c r="Q194" s="354"/>
      <c r="R194" s="354"/>
      <c r="S194" s="355"/>
    </row>
    <row r="195" spans="9:19" x14ac:dyDescent="0.2">
      <c r="I195" s="357"/>
      <c r="J195" s="357"/>
      <c r="K195" s="357"/>
      <c r="Q195" s="354"/>
      <c r="R195" s="354"/>
      <c r="S195" s="355"/>
    </row>
    <row r="196" spans="9:19" x14ac:dyDescent="0.2">
      <c r="I196" s="357"/>
      <c r="J196" s="357"/>
      <c r="K196" s="357"/>
      <c r="Q196" s="354"/>
      <c r="R196" s="354"/>
      <c r="S196" s="355"/>
    </row>
    <row r="197" spans="9:19" x14ac:dyDescent="0.2">
      <c r="I197" s="357"/>
      <c r="J197" s="357"/>
      <c r="K197" s="357"/>
      <c r="Q197" s="354"/>
      <c r="R197" s="354"/>
      <c r="S197" s="355"/>
    </row>
    <row r="198" spans="9:19" x14ac:dyDescent="0.2">
      <c r="I198" s="357"/>
      <c r="J198" s="357"/>
      <c r="K198" s="357"/>
      <c r="Q198" s="354"/>
      <c r="R198" s="354"/>
      <c r="S198" s="355"/>
    </row>
    <row r="199" spans="9:19" x14ac:dyDescent="0.2">
      <c r="I199" s="357"/>
      <c r="J199" s="357"/>
      <c r="K199" s="357"/>
      <c r="Q199" s="354"/>
      <c r="R199" s="354"/>
      <c r="S199" s="355"/>
    </row>
    <row r="200" spans="9:19" x14ac:dyDescent="0.2">
      <c r="I200" s="357"/>
      <c r="J200" s="357"/>
      <c r="K200" s="357"/>
      <c r="Q200" s="354"/>
      <c r="R200" s="354"/>
      <c r="S200" s="355"/>
    </row>
    <row r="201" spans="9:19" x14ac:dyDescent="0.2">
      <c r="I201" s="357"/>
      <c r="J201" s="357"/>
      <c r="K201" s="357"/>
      <c r="Q201" s="354"/>
      <c r="R201" s="354"/>
      <c r="S201" s="355"/>
    </row>
    <row r="202" spans="9:19" x14ac:dyDescent="0.2">
      <c r="I202" s="357"/>
      <c r="J202" s="357"/>
      <c r="K202" s="357"/>
      <c r="Q202" s="354"/>
      <c r="R202" s="354"/>
      <c r="S202" s="355"/>
    </row>
    <row r="203" spans="9:19" x14ac:dyDescent="0.2">
      <c r="I203" s="357"/>
      <c r="J203" s="357"/>
      <c r="K203" s="357"/>
      <c r="Q203" s="354"/>
      <c r="R203" s="354"/>
      <c r="S203" s="355"/>
    </row>
    <row r="204" spans="9:19" x14ac:dyDescent="0.2">
      <c r="I204" s="357"/>
      <c r="J204" s="357"/>
      <c r="K204" s="357"/>
      <c r="Q204" s="354"/>
      <c r="R204" s="354"/>
      <c r="S204" s="355"/>
    </row>
    <row r="205" spans="9:19" x14ac:dyDescent="0.2">
      <c r="I205" s="357"/>
      <c r="J205" s="357"/>
      <c r="K205" s="357"/>
      <c r="Q205" s="354"/>
      <c r="R205" s="354"/>
      <c r="S205" s="355"/>
    </row>
    <row r="206" spans="9:19" x14ac:dyDescent="0.2">
      <c r="I206" s="357"/>
      <c r="J206" s="357"/>
      <c r="K206" s="357"/>
      <c r="Q206" s="354"/>
      <c r="R206" s="354"/>
      <c r="S206" s="355"/>
    </row>
    <row r="207" spans="9:19" x14ac:dyDescent="0.2">
      <c r="I207" s="357"/>
      <c r="J207" s="357"/>
      <c r="K207" s="357"/>
      <c r="Q207" s="354"/>
      <c r="R207" s="354"/>
      <c r="S207" s="355"/>
    </row>
    <row r="208" spans="9:19" x14ac:dyDescent="0.2">
      <c r="I208" s="357"/>
      <c r="J208" s="357"/>
      <c r="K208" s="357"/>
      <c r="Q208" s="354"/>
      <c r="R208" s="354"/>
      <c r="S208" s="355"/>
    </row>
    <row r="209" spans="9:19" x14ac:dyDescent="0.2">
      <c r="I209" s="357"/>
      <c r="J209" s="357"/>
      <c r="K209" s="357"/>
      <c r="Q209" s="354"/>
      <c r="R209" s="354"/>
      <c r="S209" s="355"/>
    </row>
    <row r="210" spans="9:19" x14ac:dyDescent="0.2">
      <c r="I210" s="357"/>
      <c r="J210" s="357"/>
      <c r="K210" s="357"/>
      <c r="Q210" s="354"/>
      <c r="R210" s="354"/>
      <c r="S210" s="355"/>
    </row>
    <row r="211" spans="9:19" x14ac:dyDescent="0.2">
      <c r="I211" s="357"/>
      <c r="J211" s="357"/>
      <c r="K211" s="357"/>
      <c r="Q211" s="354"/>
      <c r="R211" s="354"/>
      <c r="S211" s="355"/>
    </row>
    <row r="212" spans="9:19" x14ac:dyDescent="0.2">
      <c r="I212" s="357"/>
      <c r="J212" s="357"/>
      <c r="K212" s="357"/>
      <c r="Q212" s="354"/>
      <c r="R212" s="354"/>
      <c r="S212" s="355"/>
    </row>
    <row r="213" spans="9:19" x14ac:dyDescent="0.2">
      <c r="I213" s="357"/>
      <c r="J213" s="357"/>
      <c r="K213" s="357"/>
      <c r="Q213" s="354"/>
      <c r="R213" s="354"/>
      <c r="S213" s="355"/>
    </row>
    <row r="214" spans="9:19" x14ac:dyDescent="0.2">
      <c r="I214" s="357"/>
      <c r="J214" s="357"/>
      <c r="K214" s="357"/>
      <c r="Q214" s="354"/>
      <c r="R214" s="354"/>
      <c r="S214" s="355"/>
    </row>
    <row r="215" spans="9:19" x14ac:dyDescent="0.2">
      <c r="I215" s="357"/>
      <c r="J215" s="357"/>
      <c r="K215" s="357"/>
      <c r="Q215" s="354"/>
      <c r="R215" s="354"/>
      <c r="S215" s="355"/>
    </row>
    <row r="216" spans="9:19" x14ac:dyDescent="0.2">
      <c r="I216" s="357"/>
      <c r="J216" s="357"/>
      <c r="K216" s="357"/>
      <c r="Q216" s="354"/>
      <c r="R216" s="354"/>
      <c r="S216" s="355"/>
    </row>
    <row r="217" spans="9:19" x14ac:dyDescent="0.2">
      <c r="I217" s="357"/>
      <c r="J217" s="357"/>
      <c r="K217" s="357"/>
      <c r="Q217" s="354"/>
      <c r="R217" s="354"/>
      <c r="S217" s="355"/>
    </row>
    <row r="218" spans="9:19" x14ac:dyDescent="0.2">
      <c r="I218" s="357"/>
      <c r="J218" s="357"/>
      <c r="K218" s="357"/>
      <c r="Q218" s="354"/>
      <c r="R218" s="354"/>
      <c r="S218" s="355"/>
    </row>
    <row r="219" spans="9:19" x14ac:dyDescent="0.2">
      <c r="I219" s="357"/>
      <c r="J219" s="357"/>
      <c r="K219" s="357"/>
      <c r="Q219" s="354"/>
      <c r="R219" s="354"/>
      <c r="S219" s="355"/>
    </row>
    <row r="220" spans="9:19" x14ac:dyDescent="0.2">
      <c r="I220" s="357"/>
      <c r="J220" s="357"/>
      <c r="K220" s="357"/>
      <c r="Q220" s="354"/>
      <c r="R220" s="354"/>
      <c r="S220" s="355"/>
    </row>
    <row r="221" spans="9:19" x14ac:dyDescent="0.2">
      <c r="I221" s="357"/>
      <c r="J221" s="357"/>
      <c r="K221" s="357"/>
      <c r="Q221" s="354"/>
      <c r="R221" s="354"/>
      <c r="S221" s="355"/>
    </row>
    <row r="222" spans="9:19" x14ac:dyDescent="0.2">
      <c r="I222" s="357"/>
      <c r="J222" s="357"/>
      <c r="K222" s="357"/>
      <c r="Q222" s="354"/>
      <c r="R222" s="354"/>
      <c r="S222" s="355"/>
    </row>
    <row r="223" spans="9:19" x14ac:dyDescent="0.2">
      <c r="I223" s="357"/>
      <c r="J223" s="357"/>
      <c r="K223" s="357"/>
      <c r="Q223" s="354"/>
      <c r="R223" s="354"/>
      <c r="S223" s="355"/>
    </row>
    <row r="224" spans="9:19" x14ac:dyDescent="0.2">
      <c r="I224" s="357"/>
      <c r="J224" s="357"/>
      <c r="K224" s="357"/>
      <c r="Q224" s="354"/>
      <c r="R224" s="354"/>
      <c r="S224" s="355"/>
    </row>
    <row r="225" spans="9:19" x14ac:dyDescent="0.2">
      <c r="I225" s="357"/>
      <c r="J225" s="357"/>
      <c r="K225" s="357"/>
      <c r="Q225" s="354"/>
      <c r="R225" s="354"/>
      <c r="S225" s="355"/>
    </row>
    <row r="226" spans="9:19" x14ac:dyDescent="0.2">
      <c r="I226" s="357"/>
      <c r="J226" s="357"/>
      <c r="K226" s="357"/>
      <c r="Q226" s="354"/>
      <c r="R226" s="354"/>
      <c r="S226" s="355"/>
    </row>
    <row r="227" spans="9:19" x14ac:dyDescent="0.2">
      <c r="I227" s="357"/>
      <c r="J227" s="357"/>
      <c r="K227" s="357"/>
      <c r="Q227" s="354"/>
      <c r="R227" s="354"/>
      <c r="S227" s="355"/>
    </row>
    <row r="228" spans="9:19" x14ac:dyDescent="0.2">
      <c r="I228" s="357"/>
      <c r="J228" s="357"/>
      <c r="K228" s="357"/>
      <c r="Q228" s="354"/>
      <c r="R228" s="354"/>
      <c r="S228" s="355"/>
    </row>
    <row r="229" spans="9:19" x14ac:dyDescent="0.2">
      <c r="I229" s="357"/>
      <c r="J229" s="357"/>
      <c r="K229" s="357"/>
      <c r="Q229" s="354"/>
      <c r="R229" s="354"/>
      <c r="S229" s="355"/>
    </row>
    <row r="230" spans="9:19" x14ac:dyDescent="0.2">
      <c r="I230" s="357"/>
      <c r="J230" s="357"/>
      <c r="K230" s="357"/>
      <c r="Q230" s="354"/>
      <c r="R230" s="354"/>
      <c r="S230" s="355"/>
    </row>
    <row r="231" spans="9:19" x14ac:dyDescent="0.2">
      <c r="I231" s="357"/>
      <c r="J231" s="357"/>
      <c r="K231" s="357"/>
      <c r="Q231" s="354"/>
      <c r="R231" s="354"/>
      <c r="S231" s="355"/>
    </row>
    <row r="232" spans="9:19" x14ac:dyDescent="0.2">
      <c r="I232" s="357"/>
      <c r="J232" s="357"/>
      <c r="K232" s="357"/>
      <c r="Q232" s="354"/>
      <c r="R232" s="354"/>
      <c r="S232" s="355"/>
    </row>
    <row r="233" spans="9:19" x14ac:dyDescent="0.2">
      <c r="I233" s="357"/>
      <c r="J233" s="357"/>
      <c r="K233" s="357"/>
      <c r="Q233" s="354"/>
      <c r="R233" s="354"/>
      <c r="S233" s="355"/>
    </row>
    <row r="234" spans="9:19" x14ac:dyDescent="0.2">
      <c r="I234" s="357"/>
      <c r="J234" s="357"/>
      <c r="K234" s="357"/>
      <c r="Q234" s="354"/>
      <c r="R234" s="354"/>
      <c r="S234" s="355"/>
    </row>
    <row r="235" spans="9:19" x14ac:dyDescent="0.2">
      <c r="I235" s="357"/>
      <c r="J235" s="357"/>
      <c r="K235" s="357"/>
      <c r="Q235" s="354"/>
      <c r="R235" s="354"/>
      <c r="S235" s="355"/>
    </row>
    <row r="236" spans="9:19" x14ac:dyDescent="0.2">
      <c r="I236" s="357"/>
      <c r="J236" s="357"/>
      <c r="K236" s="357"/>
      <c r="Q236" s="354"/>
      <c r="R236" s="354"/>
      <c r="S236" s="355"/>
    </row>
    <row r="237" spans="9:19" x14ac:dyDescent="0.2">
      <c r="I237" s="357"/>
      <c r="J237" s="357"/>
      <c r="K237" s="357"/>
      <c r="Q237" s="354"/>
      <c r="R237" s="354"/>
      <c r="S237" s="355"/>
    </row>
    <row r="238" spans="9:19" x14ac:dyDescent="0.2">
      <c r="I238" s="357"/>
      <c r="J238" s="357"/>
      <c r="K238" s="357"/>
      <c r="Q238" s="354"/>
      <c r="R238" s="354"/>
      <c r="S238" s="355"/>
    </row>
    <row r="239" spans="9:19" x14ac:dyDescent="0.2">
      <c r="I239" s="357"/>
      <c r="J239" s="357"/>
      <c r="K239" s="357"/>
      <c r="Q239" s="354"/>
      <c r="R239" s="354"/>
      <c r="S239" s="355"/>
    </row>
    <row r="240" spans="9:19" x14ac:dyDescent="0.2">
      <c r="I240" s="357"/>
      <c r="J240" s="357"/>
      <c r="K240" s="357"/>
      <c r="Q240" s="354"/>
      <c r="R240" s="354"/>
      <c r="S240" s="355"/>
    </row>
    <row r="241" spans="9:19" x14ac:dyDescent="0.2">
      <c r="I241" s="357"/>
      <c r="J241" s="357"/>
      <c r="K241" s="357"/>
      <c r="Q241" s="354"/>
      <c r="R241" s="354"/>
      <c r="S241" s="355"/>
    </row>
    <row r="242" spans="9:19" x14ac:dyDescent="0.2">
      <c r="I242" s="357"/>
      <c r="J242" s="357"/>
      <c r="K242" s="357"/>
      <c r="Q242" s="354"/>
      <c r="R242" s="354"/>
      <c r="S242" s="355"/>
    </row>
    <row r="243" spans="9:19" x14ac:dyDescent="0.2">
      <c r="I243" s="357"/>
      <c r="J243" s="357"/>
      <c r="K243" s="357"/>
      <c r="Q243" s="354"/>
      <c r="R243" s="354"/>
      <c r="S243" s="355"/>
    </row>
    <row r="244" spans="9:19" x14ac:dyDescent="0.2">
      <c r="I244" s="357"/>
      <c r="J244" s="357"/>
      <c r="K244" s="357"/>
      <c r="Q244" s="354"/>
      <c r="R244" s="354"/>
      <c r="S244" s="355"/>
    </row>
    <row r="245" spans="9:19" x14ac:dyDescent="0.2">
      <c r="I245" s="357"/>
      <c r="J245" s="357"/>
      <c r="K245" s="357"/>
      <c r="Q245" s="354"/>
      <c r="R245" s="354"/>
      <c r="S245" s="355"/>
    </row>
    <row r="246" spans="9:19" x14ac:dyDescent="0.2">
      <c r="I246" s="357"/>
      <c r="J246" s="357"/>
      <c r="K246" s="357"/>
      <c r="Q246" s="354"/>
      <c r="R246" s="354"/>
      <c r="S246" s="355"/>
    </row>
    <row r="247" spans="9:19" x14ac:dyDescent="0.2">
      <c r="I247" s="357"/>
      <c r="J247" s="357"/>
      <c r="K247" s="357"/>
      <c r="Q247" s="354"/>
      <c r="R247" s="354"/>
      <c r="S247" s="355"/>
    </row>
    <row r="248" spans="9:19" x14ac:dyDescent="0.2">
      <c r="I248" s="357"/>
      <c r="J248" s="357"/>
      <c r="K248" s="357"/>
      <c r="Q248" s="354"/>
      <c r="R248" s="354"/>
      <c r="S248" s="355"/>
    </row>
    <row r="249" spans="9:19" x14ac:dyDescent="0.2">
      <c r="I249" s="357"/>
      <c r="J249" s="357"/>
      <c r="K249" s="357"/>
      <c r="Q249" s="354"/>
      <c r="R249" s="354"/>
      <c r="S249" s="355"/>
    </row>
    <row r="250" spans="9:19" x14ac:dyDescent="0.2">
      <c r="I250" s="357"/>
      <c r="J250" s="357"/>
      <c r="K250" s="357"/>
      <c r="Q250" s="354"/>
      <c r="R250" s="354"/>
      <c r="S250" s="355"/>
    </row>
    <row r="251" spans="9:19" x14ac:dyDescent="0.2">
      <c r="I251" s="357"/>
      <c r="J251" s="357"/>
      <c r="K251" s="357"/>
      <c r="Q251" s="354"/>
      <c r="R251" s="354"/>
      <c r="S251" s="355"/>
    </row>
    <row r="252" spans="9:19" x14ac:dyDescent="0.2">
      <c r="I252" s="357"/>
      <c r="J252" s="357"/>
      <c r="K252" s="357"/>
      <c r="Q252" s="354"/>
      <c r="R252" s="354"/>
      <c r="S252" s="355"/>
    </row>
    <row r="253" spans="9:19" x14ac:dyDescent="0.2">
      <c r="I253" s="357"/>
      <c r="J253" s="357"/>
      <c r="K253" s="357"/>
      <c r="Q253" s="354"/>
      <c r="R253" s="354"/>
      <c r="S253" s="355"/>
    </row>
    <row r="254" spans="9:19" x14ac:dyDescent="0.2">
      <c r="I254" s="357"/>
      <c r="J254" s="357"/>
      <c r="K254" s="357"/>
      <c r="Q254" s="354"/>
      <c r="R254" s="354"/>
      <c r="S254" s="355"/>
    </row>
    <row r="255" spans="9:19" x14ac:dyDescent="0.2">
      <c r="I255" s="357"/>
      <c r="J255" s="357"/>
      <c r="K255" s="357"/>
      <c r="Q255" s="354"/>
      <c r="R255" s="354"/>
      <c r="S255" s="355"/>
    </row>
    <row r="256" spans="9:19" x14ac:dyDescent="0.2">
      <c r="I256" s="357"/>
      <c r="J256" s="357"/>
      <c r="K256" s="357"/>
      <c r="Q256" s="354"/>
      <c r="R256" s="354"/>
      <c r="S256" s="355"/>
    </row>
    <row r="257" spans="9:19" x14ac:dyDescent="0.2">
      <c r="I257" s="357"/>
      <c r="J257" s="357"/>
      <c r="K257" s="357"/>
      <c r="Q257" s="354"/>
      <c r="R257" s="354"/>
      <c r="S257" s="355"/>
    </row>
    <row r="258" spans="9:19" x14ac:dyDescent="0.2">
      <c r="I258" s="357"/>
      <c r="J258" s="357"/>
      <c r="K258" s="357"/>
      <c r="Q258" s="354"/>
      <c r="R258" s="354"/>
      <c r="S258" s="355"/>
    </row>
    <row r="259" spans="9:19" x14ac:dyDescent="0.2">
      <c r="I259" s="357"/>
      <c r="J259" s="357"/>
      <c r="K259" s="357"/>
      <c r="Q259" s="354"/>
      <c r="R259" s="354"/>
      <c r="S259" s="355"/>
    </row>
    <row r="260" spans="9:19" x14ac:dyDescent="0.2">
      <c r="I260" s="357"/>
      <c r="J260" s="357"/>
      <c r="K260" s="357"/>
      <c r="Q260" s="354"/>
      <c r="R260" s="354"/>
      <c r="S260" s="355"/>
    </row>
    <row r="261" spans="9:19" x14ac:dyDescent="0.2">
      <c r="I261" s="357"/>
      <c r="J261" s="357"/>
      <c r="K261" s="357"/>
      <c r="Q261" s="354"/>
      <c r="R261" s="354"/>
      <c r="S261" s="355"/>
    </row>
    <row r="262" spans="9:19" x14ac:dyDescent="0.2">
      <c r="I262" s="357"/>
      <c r="J262" s="357"/>
      <c r="K262" s="357"/>
      <c r="Q262" s="354"/>
      <c r="R262" s="354"/>
      <c r="S262" s="355"/>
    </row>
    <row r="263" spans="9:19" x14ac:dyDescent="0.2">
      <c r="I263" s="357"/>
      <c r="J263" s="357"/>
      <c r="K263" s="357"/>
      <c r="Q263" s="354"/>
      <c r="R263" s="354"/>
      <c r="S263" s="355"/>
    </row>
    <row r="264" spans="9:19" x14ac:dyDescent="0.2">
      <c r="I264" s="357"/>
      <c r="J264" s="357"/>
      <c r="K264" s="357"/>
      <c r="Q264" s="354"/>
      <c r="R264" s="354"/>
      <c r="S264" s="355"/>
    </row>
    <row r="265" spans="9:19" x14ac:dyDescent="0.2">
      <c r="I265" s="357"/>
      <c r="J265" s="357"/>
      <c r="K265" s="357"/>
      <c r="Q265" s="354"/>
      <c r="R265" s="354"/>
      <c r="S265" s="355"/>
    </row>
    <row r="266" spans="9:19" x14ac:dyDescent="0.2">
      <c r="I266" s="357"/>
      <c r="J266" s="357"/>
      <c r="K266" s="357"/>
      <c r="Q266" s="354"/>
      <c r="R266" s="354"/>
      <c r="S266" s="355"/>
    </row>
    <row r="267" spans="9:19" x14ac:dyDescent="0.2">
      <c r="I267" s="357"/>
      <c r="J267" s="357"/>
      <c r="K267" s="357"/>
      <c r="Q267" s="354"/>
      <c r="R267" s="354"/>
      <c r="S267" s="355"/>
    </row>
    <row r="268" spans="9:19" x14ac:dyDescent="0.2">
      <c r="I268" s="357"/>
      <c r="J268" s="357"/>
      <c r="K268" s="357"/>
      <c r="Q268" s="354"/>
      <c r="R268" s="354"/>
      <c r="S268" s="355"/>
    </row>
    <row r="269" spans="9:19" x14ac:dyDescent="0.2">
      <c r="I269" s="357"/>
      <c r="J269" s="357"/>
      <c r="K269" s="357"/>
      <c r="Q269" s="354"/>
      <c r="R269" s="354"/>
      <c r="S269" s="355"/>
    </row>
    <row r="270" spans="9:19" x14ac:dyDescent="0.2">
      <c r="I270" s="357"/>
      <c r="J270" s="357"/>
      <c r="K270" s="357"/>
      <c r="Q270" s="354"/>
      <c r="R270" s="354"/>
      <c r="S270" s="355"/>
    </row>
    <row r="271" spans="9:19" x14ac:dyDescent="0.2">
      <c r="I271" s="357"/>
      <c r="J271" s="357"/>
      <c r="K271" s="357"/>
      <c r="Q271" s="354"/>
      <c r="R271" s="354"/>
      <c r="S271" s="355"/>
    </row>
    <row r="272" spans="9:19" x14ac:dyDescent="0.2">
      <c r="I272" s="357"/>
      <c r="J272" s="357"/>
      <c r="K272" s="357"/>
      <c r="Q272" s="354"/>
      <c r="R272" s="354"/>
      <c r="S272" s="355"/>
    </row>
    <row r="273" spans="9:19" x14ac:dyDescent="0.2">
      <c r="I273" s="357"/>
      <c r="J273" s="357"/>
      <c r="K273" s="357"/>
      <c r="Q273" s="354"/>
      <c r="R273" s="354"/>
      <c r="S273" s="355"/>
    </row>
    <row r="274" spans="9:19" x14ac:dyDescent="0.2">
      <c r="I274" s="357"/>
      <c r="J274" s="357"/>
      <c r="K274" s="357"/>
      <c r="Q274" s="354"/>
      <c r="R274" s="354"/>
      <c r="S274" s="355"/>
    </row>
    <row r="275" spans="9:19" x14ac:dyDescent="0.2">
      <c r="I275" s="357"/>
      <c r="J275" s="357"/>
      <c r="K275" s="357"/>
      <c r="Q275" s="354"/>
      <c r="R275" s="354"/>
      <c r="S275" s="355"/>
    </row>
    <row r="276" spans="9:19" x14ac:dyDescent="0.2">
      <c r="I276" s="357"/>
      <c r="J276" s="357"/>
      <c r="K276" s="357"/>
      <c r="Q276" s="354"/>
      <c r="R276" s="354"/>
      <c r="S276" s="355"/>
    </row>
    <row r="277" spans="9:19" x14ac:dyDescent="0.2">
      <c r="I277" s="357"/>
      <c r="J277" s="357"/>
      <c r="K277" s="357"/>
      <c r="Q277" s="354"/>
      <c r="R277" s="354"/>
      <c r="S277" s="355"/>
    </row>
    <row r="278" spans="9:19" x14ac:dyDescent="0.2">
      <c r="I278" s="357"/>
      <c r="J278" s="357"/>
      <c r="K278" s="357"/>
      <c r="Q278" s="354"/>
      <c r="R278" s="354"/>
      <c r="S278" s="355"/>
    </row>
    <row r="279" spans="9:19" x14ac:dyDescent="0.2">
      <c r="I279" s="357"/>
      <c r="J279" s="357"/>
      <c r="K279" s="357"/>
      <c r="Q279" s="354"/>
      <c r="R279" s="354"/>
      <c r="S279" s="355"/>
    </row>
    <row r="280" spans="9:19" x14ac:dyDescent="0.2">
      <c r="I280" s="357"/>
      <c r="J280" s="357"/>
      <c r="K280" s="357"/>
      <c r="Q280" s="354"/>
      <c r="R280" s="354"/>
      <c r="S280" s="355"/>
    </row>
    <row r="281" spans="9:19" x14ac:dyDescent="0.2">
      <c r="I281" s="357"/>
      <c r="J281" s="357"/>
      <c r="K281" s="357"/>
      <c r="Q281" s="354"/>
      <c r="R281" s="354"/>
      <c r="S281" s="355"/>
    </row>
    <row r="282" spans="9:19" x14ac:dyDescent="0.2">
      <c r="I282" s="357"/>
      <c r="J282" s="357"/>
      <c r="K282" s="357"/>
      <c r="Q282" s="354"/>
      <c r="R282" s="354"/>
      <c r="S282" s="355"/>
    </row>
    <row r="283" spans="9:19" x14ac:dyDescent="0.2">
      <c r="I283" s="357"/>
      <c r="J283" s="357"/>
      <c r="K283" s="357"/>
      <c r="Q283" s="354"/>
      <c r="R283" s="354"/>
      <c r="S283" s="355"/>
    </row>
    <row r="284" spans="9:19" x14ac:dyDescent="0.2">
      <c r="I284" s="357"/>
      <c r="J284" s="357"/>
      <c r="K284" s="357"/>
      <c r="Q284" s="354"/>
      <c r="R284" s="354"/>
      <c r="S284" s="355"/>
    </row>
    <row r="285" spans="9:19" x14ac:dyDescent="0.2">
      <c r="I285" s="357"/>
      <c r="J285" s="357"/>
      <c r="K285" s="357"/>
      <c r="Q285" s="354"/>
      <c r="R285" s="354"/>
      <c r="S285" s="355"/>
    </row>
    <row r="286" spans="9:19" x14ac:dyDescent="0.2">
      <c r="I286" s="357"/>
      <c r="J286" s="357"/>
      <c r="K286" s="357"/>
      <c r="Q286" s="354"/>
      <c r="R286" s="354"/>
      <c r="S286" s="355"/>
    </row>
    <row r="287" spans="9:19" x14ac:dyDescent="0.2">
      <c r="I287" s="357"/>
      <c r="J287" s="357"/>
      <c r="K287" s="357"/>
      <c r="Q287" s="354"/>
      <c r="R287" s="354"/>
      <c r="S287" s="355"/>
    </row>
    <row r="288" spans="9:19" x14ac:dyDescent="0.2">
      <c r="I288" s="357"/>
      <c r="J288" s="357"/>
      <c r="K288" s="357"/>
      <c r="Q288" s="354"/>
      <c r="R288" s="354"/>
      <c r="S288" s="355"/>
    </row>
    <row r="289" spans="9:19" x14ac:dyDescent="0.2">
      <c r="I289" s="357"/>
      <c r="J289" s="357"/>
      <c r="K289" s="357"/>
      <c r="Q289" s="354"/>
      <c r="R289" s="354"/>
      <c r="S289" s="355"/>
    </row>
    <row r="290" spans="9:19" x14ac:dyDescent="0.2">
      <c r="I290" s="357"/>
      <c r="J290" s="357"/>
      <c r="K290" s="357"/>
      <c r="Q290" s="354"/>
      <c r="R290" s="354"/>
      <c r="S290" s="355"/>
    </row>
    <row r="291" spans="9:19" x14ac:dyDescent="0.2">
      <c r="I291" s="357"/>
      <c r="J291" s="357"/>
      <c r="K291" s="357"/>
      <c r="Q291" s="354"/>
      <c r="R291" s="354"/>
      <c r="S291" s="355"/>
    </row>
  </sheetData>
  <sheetProtection selectLockedCells="1"/>
  <protectedRanges>
    <protectedRange sqref="M180" name="Range3"/>
    <protectedRange sqref="G180 G182 H181" name="Range1_1_1"/>
  </protectedRanges>
  <mergeCells count="8">
    <mergeCell ref="G182:H182"/>
    <mergeCell ref="G183:H183"/>
    <mergeCell ref="Q179:S179"/>
    <mergeCell ref="Q180:S180"/>
    <mergeCell ref="Q181:S181"/>
    <mergeCell ref="G179:H179"/>
    <mergeCell ref="G180:H180"/>
    <mergeCell ref="G181:H181"/>
  </mergeCells>
  <phoneticPr fontId="0" type="noConversion"/>
  <printOptions horizontalCentered="1" verticalCentered="1" gridLines="1" gridLinesSet="0"/>
  <pageMargins left="0" right="0" top="0" bottom="0" header="0" footer="0.5"/>
  <pageSetup scale="43" orientation="portrait" blackAndWhite="1" r:id="rId1"/>
  <headerFooter alignWithMargins="0"/>
  <ignoredErrors>
    <ignoredError sqref="Q141" emptyCellReferenc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>
    <pageSetUpPr fitToPage="1"/>
  </sheetPr>
  <dimension ref="A1:CZ291"/>
  <sheetViews>
    <sheetView zoomScaleNormal="100" workbookViewId="0">
      <selection activeCell="V166" sqref="V166"/>
    </sheetView>
  </sheetViews>
  <sheetFormatPr defaultColWidth="9.83203125" defaultRowHeight="11.25" x14ac:dyDescent="0.2"/>
  <cols>
    <col min="1" max="1" width="9.1640625" style="80" customWidth="1"/>
    <col min="2" max="2" width="34.6640625" style="80" customWidth="1"/>
    <col min="3" max="3" width="1.83203125" style="80" customWidth="1"/>
    <col min="4" max="4" width="8.33203125" style="170" customWidth="1"/>
    <col min="5" max="7" width="9.83203125" style="170" customWidth="1"/>
    <col min="8" max="8" width="12" style="358" customWidth="1"/>
    <col min="9" max="10" width="8.83203125" style="321" customWidth="1"/>
    <col min="11" max="11" width="16.83203125" style="321" customWidth="1"/>
    <col min="12" max="13" width="16.83203125" style="170" customWidth="1"/>
    <col min="14" max="14" width="16.83203125" style="321" customWidth="1"/>
    <col min="15" max="16" width="16.83203125" style="353" customWidth="1"/>
    <col min="17" max="17" width="16.83203125" style="286" customWidth="1"/>
    <col min="18" max="18" width="12.83203125" style="286" customWidth="1"/>
    <col min="19" max="19" width="16.1640625" style="80" customWidth="1"/>
    <col min="20" max="20" width="9.83203125" style="80"/>
    <col min="21" max="21" width="16.33203125" style="80" customWidth="1"/>
    <col min="22" max="22" width="11.83203125" style="80" customWidth="1"/>
    <col min="23" max="16384" width="9.83203125" style="80"/>
  </cols>
  <sheetData>
    <row r="1" spans="1:23" ht="18" customHeight="1" x14ac:dyDescent="0.25">
      <c r="A1" s="69" t="s">
        <v>19</v>
      </c>
      <c r="B1" s="70"/>
      <c r="C1" s="71"/>
      <c r="D1" s="72"/>
      <c r="E1" s="72"/>
      <c r="F1" s="72"/>
      <c r="G1" s="72"/>
      <c r="H1" s="73"/>
      <c r="I1" s="74"/>
      <c r="J1" s="74"/>
      <c r="K1" s="74"/>
      <c r="L1" s="75"/>
      <c r="M1" s="72"/>
      <c r="N1" s="76"/>
      <c r="O1" s="77"/>
      <c r="P1" s="77"/>
      <c r="Q1" s="78"/>
      <c r="R1" s="78"/>
      <c r="S1" s="79"/>
      <c r="T1" s="79"/>
    </row>
    <row r="2" spans="1:23" ht="18" customHeight="1" x14ac:dyDescent="0.25">
      <c r="A2" s="69" t="s">
        <v>15</v>
      </c>
      <c r="B2" s="81">
        <f>Wednesday!B2+1</f>
        <v>43167</v>
      </c>
      <c r="C2" s="71"/>
      <c r="D2" s="72"/>
      <c r="E2" s="72"/>
      <c r="F2" s="82"/>
      <c r="G2" s="83" t="s">
        <v>51</v>
      </c>
      <c r="H2" s="84"/>
      <c r="I2" s="85"/>
      <c r="J2" s="85"/>
      <c r="K2" s="85"/>
      <c r="L2" s="86"/>
      <c r="M2" s="86"/>
      <c r="N2" s="85"/>
      <c r="O2" s="87"/>
      <c r="P2" s="87"/>
      <c r="Q2" s="78"/>
      <c r="R2" s="78"/>
      <c r="S2" s="79"/>
      <c r="T2" s="79"/>
    </row>
    <row r="3" spans="1:23" s="97" customFormat="1" ht="12" x14ac:dyDescent="0.2">
      <c r="A3" s="88"/>
      <c r="B3" s="89"/>
      <c r="C3" s="89"/>
      <c r="D3" s="90"/>
      <c r="E3" s="91" t="s">
        <v>21</v>
      </c>
      <c r="F3" s="92" t="s">
        <v>21</v>
      </c>
      <c r="G3" s="93" t="s">
        <v>21</v>
      </c>
      <c r="H3" s="92" t="s">
        <v>21</v>
      </c>
      <c r="I3" s="92" t="s">
        <v>21</v>
      </c>
      <c r="J3" s="92" t="s">
        <v>21</v>
      </c>
      <c r="K3" s="91" t="s">
        <v>21</v>
      </c>
      <c r="L3" s="92" t="s">
        <v>21</v>
      </c>
      <c r="M3" s="93" t="s">
        <v>21</v>
      </c>
      <c r="N3" s="92" t="s">
        <v>21</v>
      </c>
      <c r="O3" s="92" t="s">
        <v>21</v>
      </c>
      <c r="P3" s="92" t="s">
        <v>21</v>
      </c>
      <c r="Q3" s="94"/>
      <c r="R3" s="96"/>
      <c r="S3" s="96"/>
    </row>
    <row r="4" spans="1:23" s="97" customFormat="1" ht="12" x14ac:dyDescent="0.2">
      <c r="A4" s="98"/>
      <c r="B4" s="99" t="s">
        <v>25</v>
      </c>
      <c r="C4" s="100"/>
      <c r="D4" s="101"/>
      <c r="E4" s="77">
        <v>1</v>
      </c>
      <c r="F4" s="102">
        <v>2</v>
      </c>
      <c r="G4" s="102">
        <v>3</v>
      </c>
      <c r="H4" s="102">
        <v>4</v>
      </c>
      <c r="I4" s="102">
        <v>5</v>
      </c>
      <c r="J4" s="102">
        <v>6</v>
      </c>
      <c r="K4" s="77">
        <v>1</v>
      </c>
      <c r="L4" s="103">
        <v>2</v>
      </c>
      <c r="M4" s="104">
        <v>3</v>
      </c>
      <c r="N4" s="103">
        <v>4</v>
      </c>
      <c r="O4" s="103">
        <v>5</v>
      </c>
      <c r="P4" s="103">
        <v>6</v>
      </c>
      <c r="Q4" s="105" t="s">
        <v>2</v>
      </c>
      <c r="R4" s="96"/>
      <c r="S4" s="106"/>
      <c r="T4" s="107"/>
      <c r="U4" s="107"/>
      <c r="V4" s="107"/>
      <c r="W4" s="107"/>
    </row>
    <row r="5" spans="1:23" s="97" customFormat="1" ht="12" x14ac:dyDescent="0.2">
      <c r="A5" s="98"/>
      <c r="B5" s="99" t="s">
        <v>3</v>
      </c>
      <c r="C5" s="100"/>
      <c r="D5" s="101"/>
      <c r="E5" s="77" t="s">
        <v>4</v>
      </c>
      <c r="F5" s="102" t="s">
        <v>4</v>
      </c>
      <c r="G5" s="102" t="s">
        <v>4</v>
      </c>
      <c r="H5" s="102" t="s">
        <v>4</v>
      </c>
      <c r="I5" s="102" t="s">
        <v>4</v>
      </c>
      <c r="J5" s="102" t="s">
        <v>4</v>
      </c>
      <c r="K5" s="108" t="s">
        <v>5</v>
      </c>
      <c r="L5" s="109" t="s">
        <v>5</v>
      </c>
      <c r="M5" s="110" t="s">
        <v>5</v>
      </c>
      <c r="N5" s="109" t="s">
        <v>5</v>
      </c>
      <c r="O5" s="109" t="s">
        <v>5</v>
      </c>
      <c r="P5" s="109" t="s">
        <v>5</v>
      </c>
      <c r="Q5" s="105" t="s">
        <v>6</v>
      </c>
      <c r="R5" s="96"/>
      <c r="S5" s="106"/>
      <c r="T5" s="107"/>
      <c r="U5" s="107"/>
      <c r="V5" s="107"/>
      <c r="W5" s="107"/>
    </row>
    <row r="6" spans="1:23" ht="18" customHeight="1" x14ac:dyDescent="0.2">
      <c r="A6" s="111"/>
      <c r="B6" s="112" t="s">
        <v>282</v>
      </c>
      <c r="C6" s="113"/>
      <c r="D6" s="361"/>
      <c r="E6" s="115"/>
      <c r="F6" s="115"/>
      <c r="G6" s="116"/>
      <c r="H6" s="116"/>
      <c r="I6" s="116">
        <v>0</v>
      </c>
      <c r="J6" s="116"/>
      <c r="K6" s="117"/>
      <c r="L6" s="117"/>
      <c r="M6" s="164"/>
      <c r="N6" s="117"/>
      <c r="O6" s="117"/>
      <c r="P6" s="117"/>
      <c r="Q6" s="118">
        <f t="shared" ref="Q6:Q12" si="0">SUM(K6:P6)</f>
        <v>0</v>
      </c>
      <c r="R6" s="79"/>
    </row>
    <row r="7" spans="1:23" ht="18" customHeight="1" x14ac:dyDescent="0.2">
      <c r="A7" s="111" t="s">
        <v>454</v>
      </c>
      <c r="B7" s="112" t="s">
        <v>316</v>
      </c>
      <c r="C7" s="119"/>
      <c r="D7" s="362"/>
      <c r="E7" s="121"/>
      <c r="F7" s="121"/>
      <c r="G7" s="121"/>
      <c r="H7" s="121"/>
      <c r="I7" s="121"/>
      <c r="J7" s="121"/>
      <c r="K7" s="117"/>
      <c r="L7" s="117"/>
      <c r="M7" s="164"/>
      <c r="N7" s="117"/>
      <c r="O7" s="117"/>
      <c r="P7" s="117"/>
      <c r="Q7" s="118">
        <f t="shared" si="0"/>
        <v>0</v>
      </c>
      <c r="R7" s="79"/>
    </row>
    <row r="8" spans="1:23" ht="18" customHeight="1" x14ac:dyDescent="0.2">
      <c r="A8" s="111" t="s">
        <v>455</v>
      </c>
      <c r="B8" s="112" t="s">
        <v>239</v>
      </c>
      <c r="C8" s="123"/>
      <c r="D8" s="362"/>
      <c r="E8" s="121"/>
      <c r="F8" s="121"/>
      <c r="G8" s="121"/>
      <c r="H8" s="121"/>
      <c r="I8" s="121"/>
      <c r="J8" s="121"/>
      <c r="K8" s="117"/>
      <c r="L8" s="117"/>
      <c r="M8" s="164"/>
      <c r="N8" s="117"/>
      <c r="O8" s="117"/>
      <c r="P8" s="117"/>
      <c r="Q8" s="118">
        <f t="shared" si="0"/>
        <v>0</v>
      </c>
      <c r="R8" s="79"/>
    </row>
    <row r="9" spans="1:23" ht="18" hidden="1" customHeight="1" x14ac:dyDescent="0.2">
      <c r="A9" s="111">
        <v>7100</v>
      </c>
      <c r="B9" s="112" t="s">
        <v>235</v>
      </c>
      <c r="C9" s="123"/>
      <c r="D9" s="362"/>
      <c r="E9" s="125"/>
      <c r="F9" s="126"/>
      <c r="G9" s="127"/>
      <c r="H9" s="128"/>
      <c r="I9" s="129"/>
      <c r="J9" s="130"/>
      <c r="K9" s="363">
        <v>0</v>
      </c>
      <c r="L9" s="117">
        <v>0</v>
      </c>
      <c r="M9" s="364">
        <v>0</v>
      </c>
      <c r="N9" s="365">
        <v>0</v>
      </c>
      <c r="O9" s="366">
        <v>0</v>
      </c>
      <c r="P9" s="367"/>
      <c r="Q9" s="118">
        <f t="shared" si="0"/>
        <v>0</v>
      </c>
      <c r="R9" s="79"/>
    </row>
    <row r="10" spans="1:23" ht="18" hidden="1" customHeight="1" x14ac:dyDescent="0.2">
      <c r="A10" s="111">
        <v>7100</v>
      </c>
      <c r="B10" s="112" t="s">
        <v>236</v>
      </c>
      <c r="C10" s="123"/>
      <c r="D10" s="362"/>
      <c r="E10" s="125"/>
      <c r="F10" s="126"/>
      <c r="G10" s="127"/>
      <c r="H10" s="128"/>
      <c r="I10" s="129"/>
      <c r="J10" s="130"/>
      <c r="K10" s="363">
        <v>0</v>
      </c>
      <c r="L10" s="117">
        <v>0</v>
      </c>
      <c r="M10" s="364">
        <v>0</v>
      </c>
      <c r="N10" s="365">
        <v>0</v>
      </c>
      <c r="O10" s="366">
        <v>0</v>
      </c>
      <c r="P10" s="367"/>
      <c r="Q10" s="118">
        <f t="shared" si="0"/>
        <v>0</v>
      </c>
      <c r="R10" s="79"/>
    </row>
    <row r="11" spans="1:23" ht="18" hidden="1" customHeight="1" x14ac:dyDescent="0.2">
      <c r="A11" s="111">
        <v>7200</v>
      </c>
      <c r="B11" s="112" t="s">
        <v>237</v>
      </c>
      <c r="C11" s="123"/>
      <c r="D11" s="362"/>
      <c r="E11" s="125"/>
      <c r="F11" s="126"/>
      <c r="G11" s="127"/>
      <c r="H11" s="128"/>
      <c r="I11" s="129"/>
      <c r="J11" s="130"/>
      <c r="K11" s="363">
        <v>0</v>
      </c>
      <c r="L11" s="117">
        <v>0</v>
      </c>
      <c r="M11" s="364">
        <v>0</v>
      </c>
      <c r="N11" s="365">
        <v>0</v>
      </c>
      <c r="O11" s="366">
        <v>0</v>
      </c>
      <c r="P11" s="367"/>
      <c r="Q11" s="118">
        <f t="shared" si="0"/>
        <v>0</v>
      </c>
      <c r="R11" s="79"/>
    </row>
    <row r="12" spans="1:23" ht="18" hidden="1" customHeight="1" x14ac:dyDescent="0.2">
      <c r="A12" s="111">
        <v>7300</v>
      </c>
      <c r="B12" s="112" t="s">
        <v>238</v>
      </c>
      <c r="C12" s="123"/>
      <c r="D12" s="362"/>
      <c r="E12" s="125"/>
      <c r="F12" s="126"/>
      <c r="G12" s="127"/>
      <c r="H12" s="128"/>
      <c r="I12" s="129"/>
      <c r="J12" s="130"/>
      <c r="K12" s="363">
        <v>0</v>
      </c>
      <c r="L12" s="117">
        <v>0</v>
      </c>
      <c r="M12" s="364">
        <v>0</v>
      </c>
      <c r="N12" s="365">
        <v>0</v>
      </c>
      <c r="O12" s="366">
        <v>0</v>
      </c>
      <c r="P12" s="367"/>
      <c r="Q12" s="118">
        <f t="shared" si="0"/>
        <v>0</v>
      </c>
      <c r="R12" s="79"/>
    </row>
    <row r="13" spans="1:23" ht="18" customHeight="1" x14ac:dyDescent="0.25">
      <c r="A13" s="138"/>
      <c r="B13" s="139" t="s">
        <v>23</v>
      </c>
      <c r="C13" s="123"/>
      <c r="D13" s="140"/>
      <c r="E13" s="141"/>
      <c r="F13" s="142"/>
      <c r="G13" s="143"/>
      <c r="H13" s="143"/>
      <c r="I13" s="143"/>
      <c r="J13" s="143"/>
      <c r="K13" s="368"/>
      <c r="L13" s="368"/>
      <c r="M13" s="369"/>
      <c r="N13" s="368"/>
      <c r="O13" s="368"/>
      <c r="P13" s="368"/>
      <c r="Q13" s="370"/>
      <c r="R13" s="79"/>
    </row>
    <row r="14" spans="1:23" ht="18" hidden="1" customHeight="1" x14ac:dyDescent="0.2">
      <c r="A14" s="111">
        <v>1001</v>
      </c>
      <c r="B14" s="147" t="s">
        <v>32</v>
      </c>
      <c r="C14" s="123"/>
      <c r="D14" s="362">
        <v>0</v>
      </c>
      <c r="E14" s="148"/>
      <c r="F14" s="149"/>
      <c r="G14" s="116"/>
      <c r="H14" s="116"/>
      <c r="I14" s="116"/>
      <c r="J14" s="116"/>
      <c r="K14" s="150">
        <f>E14*D14</f>
        <v>0</v>
      </c>
      <c r="L14" s="150">
        <f>F14*D14</f>
        <v>0</v>
      </c>
      <c r="M14" s="151">
        <f>G14*D14</f>
        <v>0</v>
      </c>
      <c r="N14" s="150">
        <f>H14*D14</f>
        <v>0</v>
      </c>
      <c r="O14" s="150">
        <f>I14*D14</f>
        <v>0</v>
      </c>
      <c r="P14" s="150">
        <f t="shared" ref="P14:P40" si="1">J14*D14</f>
        <v>0</v>
      </c>
      <c r="Q14" s="118">
        <f>SUM(K14:P14)</f>
        <v>0</v>
      </c>
      <c r="R14" s="79"/>
    </row>
    <row r="15" spans="1:23" ht="18" hidden="1" customHeight="1" x14ac:dyDescent="0.2">
      <c r="A15" s="111">
        <v>1002</v>
      </c>
      <c r="B15" s="112" t="s">
        <v>142</v>
      </c>
      <c r="C15" s="152"/>
      <c r="D15" s="362">
        <v>0</v>
      </c>
      <c r="E15" s="148"/>
      <c r="F15" s="149"/>
      <c r="G15" s="116"/>
      <c r="H15" s="116"/>
      <c r="I15" s="116"/>
      <c r="J15" s="116"/>
      <c r="K15" s="150">
        <f t="shared" ref="K15:K40" si="2">E15*D15</f>
        <v>0</v>
      </c>
      <c r="L15" s="150">
        <f t="shared" ref="L15:L40" si="3">F15*D15</f>
        <v>0</v>
      </c>
      <c r="M15" s="151">
        <f t="shared" ref="M15:M79" si="4">G15*D15</f>
        <v>0</v>
      </c>
      <c r="N15" s="150">
        <f t="shared" ref="N15:N40" si="5">H15*D15</f>
        <v>0</v>
      </c>
      <c r="O15" s="150">
        <f t="shared" ref="O15:O40" si="6">I15*D15</f>
        <v>0</v>
      </c>
      <c r="P15" s="150">
        <f t="shared" si="1"/>
        <v>0</v>
      </c>
      <c r="Q15" s="118">
        <f>SUM(K15:P15)</f>
        <v>0</v>
      </c>
      <c r="R15" s="79"/>
      <c r="S15" s="154" t="s">
        <v>69</v>
      </c>
    </row>
    <row r="16" spans="1:23" ht="18" hidden="1" customHeight="1" x14ac:dyDescent="0.2">
      <c r="A16" s="155">
        <v>1003</v>
      </c>
      <c r="B16" s="112" t="s">
        <v>141</v>
      </c>
      <c r="C16" s="152"/>
      <c r="D16" s="362">
        <v>0</v>
      </c>
      <c r="E16" s="148"/>
      <c r="F16" s="149"/>
      <c r="G16" s="116"/>
      <c r="H16" s="116"/>
      <c r="I16" s="116"/>
      <c r="J16" s="116"/>
      <c r="K16" s="150">
        <f t="shared" si="2"/>
        <v>0</v>
      </c>
      <c r="L16" s="150">
        <f t="shared" si="3"/>
        <v>0</v>
      </c>
      <c r="M16" s="151">
        <f t="shared" si="4"/>
        <v>0</v>
      </c>
      <c r="N16" s="150">
        <f t="shared" si="5"/>
        <v>0</v>
      </c>
      <c r="O16" s="150">
        <f t="shared" si="6"/>
        <v>0</v>
      </c>
      <c r="P16" s="150">
        <f t="shared" si="1"/>
        <v>0</v>
      </c>
      <c r="Q16" s="118">
        <f>SUM(K16:P16)</f>
        <v>0</v>
      </c>
      <c r="R16" s="79"/>
      <c r="S16" s="154"/>
    </row>
    <row r="17" spans="1:19" ht="18" customHeight="1" x14ac:dyDescent="0.2">
      <c r="A17" s="156" t="s">
        <v>410</v>
      </c>
      <c r="B17" s="157" t="s">
        <v>33</v>
      </c>
      <c r="C17" s="152"/>
      <c r="D17" s="362">
        <v>8</v>
      </c>
      <c r="E17" s="149">
        <v>36</v>
      </c>
      <c r="F17" s="149"/>
      <c r="G17" s="116"/>
      <c r="H17" s="116"/>
      <c r="I17" s="116"/>
      <c r="J17" s="116"/>
      <c r="K17" s="150">
        <f t="shared" si="2"/>
        <v>288</v>
      </c>
      <c r="L17" s="150">
        <f t="shared" si="3"/>
        <v>0</v>
      </c>
      <c r="M17" s="151">
        <f t="shared" si="4"/>
        <v>0</v>
      </c>
      <c r="N17" s="150">
        <f t="shared" si="5"/>
        <v>0</v>
      </c>
      <c r="O17" s="150">
        <f t="shared" si="6"/>
        <v>0</v>
      </c>
      <c r="P17" s="150">
        <f t="shared" si="1"/>
        <v>0</v>
      </c>
      <c r="Q17" s="118">
        <f>SUM(K17:P17)*85%</f>
        <v>244.79999999999998</v>
      </c>
      <c r="R17" s="79"/>
      <c r="S17" s="159">
        <f>SUM(K17:P17)</f>
        <v>288</v>
      </c>
    </row>
    <row r="18" spans="1:19" ht="18" customHeight="1" x14ac:dyDescent="0.2">
      <c r="A18" s="160" t="s">
        <v>411</v>
      </c>
      <c r="B18" s="68" t="s">
        <v>34</v>
      </c>
      <c r="C18" s="161"/>
      <c r="D18" s="371">
        <v>5</v>
      </c>
      <c r="E18" s="149">
        <v>1</v>
      </c>
      <c r="F18" s="149"/>
      <c r="G18" s="116"/>
      <c r="H18" s="116"/>
      <c r="I18" s="116"/>
      <c r="J18" s="116"/>
      <c r="K18" s="150">
        <f t="shared" si="2"/>
        <v>5</v>
      </c>
      <c r="L18" s="150">
        <f t="shared" si="3"/>
        <v>0</v>
      </c>
      <c r="M18" s="151">
        <f t="shared" si="4"/>
        <v>0</v>
      </c>
      <c r="N18" s="150">
        <f t="shared" si="5"/>
        <v>0</v>
      </c>
      <c r="O18" s="150">
        <f t="shared" si="6"/>
        <v>0</v>
      </c>
      <c r="P18" s="150">
        <f t="shared" si="1"/>
        <v>0</v>
      </c>
      <c r="Q18" s="118">
        <f>SUM(K18:P18)*85%</f>
        <v>4.25</v>
      </c>
      <c r="R18" s="79"/>
      <c r="S18" s="159">
        <f t="shared" ref="S18:S31" si="7">SUM(K18:P18)</f>
        <v>5</v>
      </c>
    </row>
    <row r="19" spans="1:19" ht="18" customHeight="1" x14ac:dyDescent="0.2">
      <c r="A19" s="160" t="s">
        <v>412</v>
      </c>
      <c r="B19" s="68" t="s">
        <v>35</v>
      </c>
      <c r="C19" s="161"/>
      <c r="D19" s="1027" t="s">
        <v>283</v>
      </c>
      <c r="E19" s="149"/>
      <c r="F19" s="149"/>
      <c r="G19" s="116"/>
      <c r="H19" s="116"/>
      <c r="I19" s="116"/>
      <c r="J19" s="116"/>
      <c r="K19" s="150"/>
      <c r="L19" s="150"/>
      <c r="M19" s="151"/>
      <c r="N19" s="150"/>
      <c r="O19" s="150"/>
      <c r="P19" s="150"/>
      <c r="Q19" s="118">
        <f>SUM(K19:P19)*85%</f>
        <v>0</v>
      </c>
      <c r="R19" s="79"/>
      <c r="S19" s="159">
        <f t="shared" si="7"/>
        <v>0</v>
      </c>
    </row>
    <row r="20" spans="1:19" ht="18" customHeight="1" x14ac:dyDescent="0.2">
      <c r="A20" s="160" t="s">
        <v>413</v>
      </c>
      <c r="B20" s="68" t="s">
        <v>36</v>
      </c>
      <c r="C20" s="161"/>
      <c r="D20" s="1027" t="s">
        <v>283</v>
      </c>
      <c r="E20" s="149"/>
      <c r="F20" s="149"/>
      <c r="G20" s="116"/>
      <c r="H20" s="116"/>
      <c r="I20" s="116"/>
      <c r="J20" s="116"/>
      <c r="K20" s="150"/>
      <c r="L20" s="150"/>
      <c r="M20" s="151"/>
      <c r="N20" s="150"/>
      <c r="O20" s="150"/>
      <c r="P20" s="150"/>
      <c r="Q20" s="118">
        <f>SUM(K20:P20)*85%</f>
        <v>0</v>
      </c>
      <c r="R20" s="79"/>
      <c r="S20" s="159">
        <f t="shared" si="7"/>
        <v>0</v>
      </c>
    </row>
    <row r="21" spans="1:19" ht="18" customHeight="1" x14ac:dyDescent="0.2">
      <c r="A21" s="160" t="s">
        <v>483</v>
      </c>
      <c r="B21" s="1063" t="s">
        <v>484</v>
      </c>
      <c r="C21" s="161"/>
      <c r="D21" s="162">
        <v>60</v>
      </c>
      <c r="E21" s="149"/>
      <c r="F21" s="149"/>
      <c r="G21" s="116"/>
      <c r="H21" s="116"/>
      <c r="I21" s="116"/>
      <c r="J21" s="116"/>
      <c r="K21" s="150">
        <f t="shared" si="2"/>
        <v>0</v>
      </c>
      <c r="L21" s="150">
        <f t="shared" si="3"/>
        <v>0</v>
      </c>
      <c r="M21" s="151">
        <f t="shared" si="4"/>
        <v>0</v>
      </c>
      <c r="N21" s="150">
        <f t="shared" si="5"/>
        <v>0</v>
      </c>
      <c r="O21" s="150">
        <f t="shared" si="6"/>
        <v>0</v>
      </c>
      <c r="P21" s="150">
        <f t="shared" si="1"/>
        <v>0</v>
      </c>
      <c r="Q21" s="118">
        <f>SUM(K21:P21)*85%</f>
        <v>0</v>
      </c>
      <c r="R21" s="79"/>
      <c r="S21" s="159">
        <f t="shared" si="7"/>
        <v>0</v>
      </c>
    </row>
    <row r="22" spans="1:19" ht="18" hidden="1" customHeight="1" x14ac:dyDescent="0.2">
      <c r="A22" s="160">
        <v>1009</v>
      </c>
      <c r="B22" s="68" t="s">
        <v>227</v>
      </c>
      <c r="C22" s="161"/>
      <c r="D22" s="371"/>
      <c r="E22" s="149"/>
      <c r="F22" s="149"/>
      <c r="G22" s="116"/>
      <c r="H22" s="116"/>
      <c r="I22" s="116"/>
      <c r="J22" s="116"/>
      <c r="K22" s="150">
        <f t="shared" si="2"/>
        <v>0</v>
      </c>
      <c r="L22" s="150">
        <f t="shared" si="3"/>
        <v>0</v>
      </c>
      <c r="M22" s="151">
        <f t="shared" si="4"/>
        <v>0</v>
      </c>
      <c r="N22" s="150">
        <f t="shared" si="5"/>
        <v>0</v>
      </c>
      <c r="O22" s="150">
        <f t="shared" si="6"/>
        <v>0</v>
      </c>
      <c r="P22" s="150">
        <f t="shared" si="1"/>
        <v>0</v>
      </c>
      <c r="Q22" s="118">
        <f>SUM(K22:P22)*75%</f>
        <v>0</v>
      </c>
      <c r="R22" s="79"/>
      <c r="S22" s="159">
        <f t="shared" si="7"/>
        <v>0</v>
      </c>
    </row>
    <row r="23" spans="1:19" ht="18" customHeight="1" x14ac:dyDescent="0.2">
      <c r="A23" s="160" t="s">
        <v>414</v>
      </c>
      <c r="B23" s="68" t="s">
        <v>447</v>
      </c>
      <c r="C23" s="161"/>
      <c r="D23" s="371">
        <v>20</v>
      </c>
      <c r="E23" s="149"/>
      <c r="F23" s="149"/>
      <c r="G23" s="116"/>
      <c r="H23" s="116"/>
      <c r="I23" s="116"/>
      <c r="J23" s="116"/>
      <c r="K23" s="150">
        <f t="shared" si="2"/>
        <v>0</v>
      </c>
      <c r="L23" s="150">
        <f t="shared" si="3"/>
        <v>0</v>
      </c>
      <c r="M23" s="151">
        <f t="shared" si="4"/>
        <v>0</v>
      </c>
      <c r="N23" s="150">
        <f t="shared" si="5"/>
        <v>0</v>
      </c>
      <c r="O23" s="150">
        <f t="shared" si="6"/>
        <v>0</v>
      </c>
      <c r="P23" s="150">
        <f t="shared" si="1"/>
        <v>0</v>
      </c>
      <c r="Q23" s="118">
        <f>SUM(K23:P23)*85%</f>
        <v>0</v>
      </c>
      <c r="R23" s="79"/>
      <c r="S23" s="159">
        <f t="shared" si="7"/>
        <v>0</v>
      </c>
    </row>
    <row r="24" spans="1:19" ht="18" customHeight="1" x14ac:dyDescent="0.2">
      <c r="A24" s="160" t="s">
        <v>415</v>
      </c>
      <c r="B24" s="68" t="s">
        <v>147</v>
      </c>
      <c r="C24" s="161"/>
      <c r="D24" s="371">
        <v>10</v>
      </c>
      <c r="E24" s="149"/>
      <c r="F24" s="149"/>
      <c r="G24" s="116"/>
      <c r="H24" s="116"/>
      <c r="I24" s="116"/>
      <c r="J24" s="116"/>
      <c r="K24" s="150">
        <f t="shared" si="2"/>
        <v>0</v>
      </c>
      <c r="L24" s="150">
        <f t="shared" si="3"/>
        <v>0</v>
      </c>
      <c r="M24" s="151">
        <f t="shared" si="4"/>
        <v>0</v>
      </c>
      <c r="N24" s="150">
        <f t="shared" si="5"/>
        <v>0</v>
      </c>
      <c r="O24" s="150">
        <f t="shared" si="6"/>
        <v>0</v>
      </c>
      <c r="P24" s="150">
        <f t="shared" si="1"/>
        <v>0</v>
      </c>
      <c r="Q24" s="118">
        <f>SUM(K24:P24)*85%</f>
        <v>0</v>
      </c>
      <c r="R24" s="79"/>
      <c r="S24" s="159">
        <f t="shared" si="7"/>
        <v>0</v>
      </c>
    </row>
    <row r="25" spans="1:19" ht="18" customHeight="1" x14ac:dyDescent="0.2">
      <c r="A25" s="160" t="s">
        <v>415</v>
      </c>
      <c r="B25" s="68" t="s">
        <v>148</v>
      </c>
      <c r="C25" s="161"/>
      <c r="D25" s="371">
        <v>5</v>
      </c>
      <c r="E25" s="149"/>
      <c r="F25" s="149"/>
      <c r="G25" s="116"/>
      <c r="H25" s="116"/>
      <c r="I25" s="116"/>
      <c r="J25" s="116"/>
      <c r="K25" s="150">
        <f t="shared" si="2"/>
        <v>0</v>
      </c>
      <c r="L25" s="150">
        <f t="shared" si="3"/>
        <v>0</v>
      </c>
      <c r="M25" s="151">
        <f t="shared" si="4"/>
        <v>0</v>
      </c>
      <c r="N25" s="150">
        <f t="shared" si="5"/>
        <v>0</v>
      </c>
      <c r="O25" s="150">
        <f t="shared" si="6"/>
        <v>0</v>
      </c>
      <c r="P25" s="150">
        <f t="shared" si="1"/>
        <v>0</v>
      </c>
      <c r="Q25" s="118">
        <f>SUM(K25:P25)*85%</f>
        <v>0</v>
      </c>
      <c r="R25" s="79"/>
      <c r="S25" s="159">
        <f t="shared" si="7"/>
        <v>0</v>
      </c>
    </row>
    <row r="26" spans="1:19" ht="18" customHeight="1" x14ac:dyDescent="0.2">
      <c r="A26" s="156" t="s">
        <v>416</v>
      </c>
      <c r="B26" s="68" t="s">
        <v>228</v>
      </c>
      <c r="C26" s="152"/>
      <c r="D26" s="362">
        <v>50</v>
      </c>
      <c r="E26" s="149"/>
      <c r="F26" s="149"/>
      <c r="G26" s="116"/>
      <c r="H26" s="116"/>
      <c r="I26" s="116"/>
      <c r="J26" s="116"/>
      <c r="K26" s="176">
        <f t="shared" si="2"/>
        <v>0</v>
      </c>
      <c r="L26" s="176">
        <f t="shared" si="3"/>
        <v>0</v>
      </c>
      <c r="M26" s="151">
        <f t="shared" si="4"/>
        <v>0</v>
      </c>
      <c r="N26" s="176">
        <v>0</v>
      </c>
      <c r="O26" s="176">
        <f t="shared" si="6"/>
        <v>0</v>
      </c>
      <c r="P26" s="176">
        <f t="shared" si="1"/>
        <v>0</v>
      </c>
      <c r="Q26" s="118">
        <f>SUM(K26:P26)*85%</f>
        <v>0</v>
      </c>
      <c r="R26" s="79"/>
      <c r="S26" s="159">
        <f t="shared" si="7"/>
        <v>0</v>
      </c>
    </row>
    <row r="27" spans="1:19" ht="18" hidden="1" customHeight="1" x14ac:dyDescent="0.2">
      <c r="A27" s="156">
        <v>1013</v>
      </c>
      <c r="B27" s="68" t="s">
        <v>229</v>
      </c>
      <c r="C27" s="152"/>
      <c r="D27" s="362"/>
      <c r="E27" s="149"/>
      <c r="F27" s="149"/>
      <c r="G27" s="116"/>
      <c r="H27" s="116"/>
      <c r="I27" s="116"/>
      <c r="J27" s="116"/>
      <c r="K27" s="150">
        <f t="shared" si="2"/>
        <v>0</v>
      </c>
      <c r="L27" s="150">
        <f t="shared" si="3"/>
        <v>0</v>
      </c>
      <c r="M27" s="151">
        <f t="shared" si="4"/>
        <v>0</v>
      </c>
      <c r="N27" s="150">
        <f t="shared" si="5"/>
        <v>0</v>
      </c>
      <c r="O27" s="150">
        <f t="shared" si="6"/>
        <v>0</v>
      </c>
      <c r="P27" s="150">
        <f t="shared" si="1"/>
        <v>0</v>
      </c>
      <c r="Q27" s="118">
        <f>SUM(K27:P27)*75%</f>
        <v>0</v>
      </c>
      <c r="R27" s="79"/>
      <c r="S27" s="159">
        <f t="shared" si="7"/>
        <v>0</v>
      </c>
    </row>
    <row r="28" spans="1:19" ht="18" hidden="1" customHeight="1" x14ac:dyDescent="0.2">
      <c r="A28" s="156">
        <v>1014</v>
      </c>
      <c r="B28" s="68" t="s">
        <v>230</v>
      </c>
      <c r="C28" s="152"/>
      <c r="D28" s="362"/>
      <c r="E28" s="149"/>
      <c r="F28" s="149"/>
      <c r="G28" s="116"/>
      <c r="H28" s="116"/>
      <c r="I28" s="116"/>
      <c r="J28" s="116"/>
      <c r="K28" s="150">
        <f t="shared" si="2"/>
        <v>0</v>
      </c>
      <c r="L28" s="150">
        <f t="shared" si="3"/>
        <v>0</v>
      </c>
      <c r="M28" s="151">
        <f t="shared" si="4"/>
        <v>0</v>
      </c>
      <c r="N28" s="150">
        <f t="shared" si="5"/>
        <v>0</v>
      </c>
      <c r="O28" s="150">
        <f t="shared" si="6"/>
        <v>0</v>
      </c>
      <c r="P28" s="150">
        <f t="shared" si="1"/>
        <v>0</v>
      </c>
      <c r="Q28" s="118">
        <f>SUM(K28:P28)*75%</f>
        <v>0</v>
      </c>
      <c r="R28" s="79"/>
      <c r="S28" s="159">
        <f t="shared" si="7"/>
        <v>0</v>
      </c>
    </row>
    <row r="29" spans="1:19" ht="18" customHeight="1" x14ac:dyDescent="0.2">
      <c r="A29" s="156" t="s">
        <v>485</v>
      </c>
      <c r="B29" s="1067" t="s">
        <v>486</v>
      </c>
      <c r="C29" s="152"/>
      <c r="D29" s="1065">
        <v>4</v>
      </c>
      <c r="E29" s="149"/>
      <c r="F29" s="149"/>
      <c r="G29" s="116"/>
      <c r="H29" s="116"/>
      <c r="I29" s="116"/>
      <c r="J29" s="116"/>
      <c r="K29" s="150">
        <f t="shared" si="2"/>
        <v>0</v>
      </c>
      <c r="L29" s="150">
        <f t="shared" si="3"/>
        <v>0</v>
      </c>
      <c r="M29" s="151">
        <f t="shared" si="4"/>
        <v>0</v>
      </c>
      <c r="N29" s="150">
        <f t="shared" si="5"/>
        <v>0</v>
      </c>
      <c r="O29" s="150">
        <f t="shared" si="6"/>
        <v>0</v>
      </c>
      <c r="P29" s="150">
        <f t="shared" si="1"/>
        <v>0</v>
      </c>
      <c r="Q29" s="118">
        <f>SUM(K29:P29)</f>
        <v>0</v>
      </c>
      <c r="R29" s="79"/>
      <c r="S29" s="159">
        <f t="shared" si="7"/>
        <v>0</v>
      </c>
    </row>
    <row r="30" spans="1:19" ht="18" customHeight="1" x14ac:dyDescent="0.2">
      <c r="A30" s="156" t="s">
        <v>487</v>
      </c>
      <c r="B30" s="1067" t="s">
        <v>486</v>
      </c>
      <c r="C30" s="152"/>
      <c r="D30" s="1065">
        <v>2.5</v>
      </c>
      <c r="E30" s="149"/>
      <c r="F30" s="149"/>
      <c r="G30" s="116"/>
      <c r="H30" s="116"/>
      <c r="I30" s="116"/>
      <c r="J30" s="116"/>
      <c r="K30" s="150">
        <f t="shared" si="2"/>
        <v>0</v>
      </c>
      <c r="L30" s="150">
        <f t="shared" si="3"/>
        <v>0</v>
      </c>
      <c r="M30" s="151">
        <f t="shared" si="4"/>
        <v>0</v>
      </c>
      <c r="N30" s="150">
        <f t="shared" si="5"/>
        <v>0</v>
      </c>
      <c r="O30" s="150">
        <f t="shared" si="6"/>
        <v>0</v>
      </c>
      <c r="P30" s="150">
        <f t="shared" si="1"/>
        <v>0</v>
      </c>
      <c r="Q30" s="118">
        <f>SUM(K30:P30)</f>
        <v>0</v>
      </c>
      <c r="R30" s="79"/>
      <c r="S30" s="159">
        <f t="shared" si="7"/>
        <v>0</v>
      </c>
    </row>
    <row r="31" spans="1:19" ht="18" customHeight="1" x14ac:dyDescent="0.2">
      <c r="A31" s="156" t="s">
        <v>417</v>
      </c>
      <c r="B31" s="68" t="s">
        <v>471</v>
      </c>
      <c r="C31" s="152"/>
      <c r="D31" s="362">
        <v>5</v>
      </c>
      <c r="E31" s="149"/>
      <c r="F31" s="149"/>
      <c r="G31" s="116"/>
      <c r="H31" s="116"/>
      <c r="I31" s="116"/>
      <c r="J31" s="116"/>
      <c r="K31" s="176">
        <f>E31*D31</f>
        <v>0</v>
      </c>
      <c r="L31" s="176">
        <f t="shared" si="3"/>
        <v>0</v>
      </c>
      <c r="M31" s="151">
        <f t="shared" si="4"/>
        <v>0</v>
      </c>
      <c r="N31" s="176">
        <f t="shared" si="5"/>
        <v>0</v>
      </c>
      <c r="O31" s="176">
        <f t="shared" si="6"/>
        <v>0</v>
      </c>
      <c r="P31" s="176">
        <f t="shared" si="1"/>
        <v>0</v>
      </c>
      <c r="Q31" s="118">
        <f>(SUM(K31:P31)+Q171)*85%</f>
        <v>0</v>
      </c>
      <c r="R31" s="79"/>
      <c r="S31" s="159">
        <f t="shared" si="7"/>
        <v>0</v>
      </c>
    </row>
    <row r="32" spans="1:19" ht="18" hidden="1" customHeight="1" thickBot="1" x14ac:dyDescent="0.25">
      <c r="A32" s="156">
        <v>1018</v>
      </c>
      <c r="B32" s="68" t="s">
        <v>231</v>
      </c>
      <c r="C32" s="152"/>
      <c r="D32" s="362"/>
      <c r="E32" s="149"/>
      <c r="F32" s="149"/>
      <c r="G32" s="116"/>
      <c r="H32" s="116"/>
      <c r="I32" s="116"/>
      <c r="J32" s="116"/>
      <c r="K32" s="150">
        <f t="shared" si="2"/>
        <v>0</v>
      </c>
      <c r="L32" s="150">
        <f t="shared" si="3"/>
        <v>0</v>
      </c>
      <c r="M32" s="151">
        <f t="shared" si="4"/>
        <v>0</v>
      </c>
      <c r="N32" s="150">
        <f t="shared" si="5"/>
        <v>0</v>
      </c>
      <c r="O32" s="150">
        <f t="shared" si="6"/>
        <v>0</v>
      </c>
      <c r="P32" s="150">
        <f t="shared" si="1"/>
        <v>0</v>
      </c>
      <c r="Q32" s="118">
        <f>SUM(K32:P32)*70%</f>
        <v>0</v>
      </c>
      <c r="R32" s="79"/>
      <c r="S32" s="165">
        <f>SUM(K32:L32)</f>
        <v>0</v>
      </c>
    </row>
    <row r="33" spans="1:19" ht="18" customHeight="1" thickBot="1" x14ac:dyDescent="0.25">
      <c r="A33" s="156" t="s">
        <v>417</v>
      </c>
      <c r="B33" s="68" t="s">
        <v>408</v>
      </c>
      <c r="C33" s="152"/>
      <c r="D33" s="362">
        <v>4</v>
      </c>
      <c r="E33" s="149"/>
      <c r="F33" s="149"/>
      <c r="G33" s="116"/>
      <c r="H33" s="116"/>
      <c r="I33" s="116"/>
      <c r="J33" s="116"/>
      <c r="K33" s="117">
        <f>E33*D33</f>
        <v>0</v>
      </c>
      <c r="L33" s="117">
        <f>F33*D33</f>
        <v>0</v>
      </c>
      <c r="M33" s="164">
        <f>G33*D33</f>
        <v>0</v>
      </c>
      <c r="N33" s="117">
        <f>H33*D33</f>
        <v>0</v>
      </c>
      <c r="O33" s="117">
        <f>I33*D33</f>
        <v>0</v>
      </c>
      <c r="P33" s="117">
        <f>J33*D33</f>
        <v>0</v>
      </c>
      <c r="Q33" s="118">
        <f>(SUM(K33:P33))</f>
        <v>0</v>
      </c>
      <c r="R33" s="79"/>
      <c r="S33" s="204"/>
    </row>
    <row r="34" spans="1:19" ht="18" customHeight="1" thickBot="1" x14ac:dyDescent="0.25">
      <c r="A34" s="156" t="s">
        <v>418</v>
      </c>
      <c r="B34" s="68" t="s">
        <v>38</v>
      </c>
      <c r="C34" s="152"/>
      <c r="D34" s="1029" t="s">
        <v>283</v>
      </c>
      <c r="E34" s="149"/>
      <c r="F34" s="149"/>
      <c r="G34" s="116"/>
      <c r="H34" s="116"/>
      <c r="I34" s="116"/>
      <c r="J34" s="116"/>
      <c r="K34" s="117"/>
      <c r="L34" s="117"/>
      <c r="M34" s="164"/>
      <c r="N34" s="117"/>
      <c r="O34" s="117"/>
      <c r="P34" s="117"/>
      <c r="Q34" s="118">
        <f t="shared" ref="Q34:Q40" si="8">SUM(K34:P34)</f>
        <v>0</v>
      </c>
      <c r="R34" s="79"/>
      <c r="S34" s="372">
        <f>SUM(S17:S32)</f>
        <v>293</v>
      </c>
    </row>
    <row r="35" spans="1:19" ht="18" hidden="1" customHeight="1" x14ac:dyDescent="0.2">
      <c r="A35" s="156">
        <v>1020</v>
      </c>
      <c r="B35" s="68" t="s">
        <v>37</v>
      </c>
      <c r="C35" s="152"/>
      <c r="D35" s="362"/>
      <c r="E35" s="149"/>
      <c r="F35" s="149"/>
      <c r="G35" s="116"/>
      <c r="H35" s="116"/>
      <c r="I35" s="116"/>
      <c r="J35" s="116"/>
      <c r="K35" s="150">
        <f t="shared" si="2"/>
        <v>0</v>
      </c>
      <c r="L35" s="150">
        <f t="shared" si="3"/>
        <v>0</v>
      </c>
      <c r="M35" s="151">
        <f t="shared" si="4"/>
        <v>0</v>
      </c>
      <c r="N35" s="150">
        <f t="shared" si="5"/>
        <v>0</v>
      </c>
      <c r="O35" s="150">
        <f t="shared" si="6"/>
        <v>0</v>
      </c>
      <c r="P35" s="150">
        <f t="shared" si="1"/>
        <v>0</v>
      </c>
      <c r="Q35" s="118">
        <f t="shared" si="8"/>
        <v>0</v>
      </c>
      <c r="R35" s="79"/>
      <c r="S35" s="175"/>
    </row>
    <row r="36" spans="1:19" ht="18" hidden="1" customHeight="1" x14ac:dyDescent="0.2">
      <c r="A36" s="156">
        <v>1021</v>
      </c>
      <c r="B36" s="68" t="s">
        <v>157</v>
      </c>
      <c r="C36" s="152"/>
      <c r="D36" s="362">
        <v>65</v>
      </c>
      <c r="E36" s="149"/>
      <c r="F36" s="149"/>
      <c r="G36" s="116"/>
      <c r="H36" s="116"/>
      <c r="I36" s="116"/>
      <c r="J36" s="116"/>
      <c r="K36" s="150">
        <f t="shared" si="2"/>
        <v>0</v>
      </c>
      <c r="L36" s="150">
        <f t="shared" si="3"/>
        <v>0</v>
      </c>
      <c r="M36" s="151">
        <f t="shared" si="4"/>
        <v>0</v>
      </c>
      <c r="N36" s="150">
        <f t="shared" si="5"/>
        <v>0</v>
      </c>
      <c r="O36" s="150">
        <f t="shared" si="6"/>
        <v>0</v>
      </c>
      <c r="P36" s="150">
        <f t="shared" si="1"/>
        <v>0</v>
      </c>
      <c r="Q36" s="118">
        <f t="shared" si="8"/>
        <v>0</v>
      </c>
      <c r="R36" s="79"/>
      <c r="S36" s="175"/>
    </row>
    <row r="37" spans="1:19" ht="18" hidden="1" customHeight="1" x14ac:dyDescent="0.2">
      <c r="A37" s="156">
        <v>1022</v>
      </c>
      <c r="B37" s="68" t="s">
        <v>158</v>
      </c>
      <c r="C37" s="152"/>
      <c r="D37" s="362"/>
      <c r="E37" s="149"/>
      <c r="F37" s="149"/>
      <c r="G37" s="116"/>
      <c r="H37" s="116"/>
      <c r="I37" s="116"/>
      <c r="J37" s="116"/>
      <c r="K37" s="150">
        <f t="shared" si="2"/>
        <v>0</v>
      </c>
      <c r="L37" s="150">
        <f t="shared" si="3"/>
        <v>0</v>
      </c>
      <c r="M37" s="151">
        <f t="shared" si="4"/>
        <v>0</v>
      </c>
      <c r="N37" s="150">
        <f t="shared" si="5"/>
        <v>0</v>
      </c>
      <c r="O37" s="150">
        <f t="shared" si="6"/>
        <v>0</v>
      </c>
      <c r="P37" s="150">
        <f t="shared" si="1"/>
        <v>0</v>
      </c>
      <c r="Q37" s="118">
        <f t="shared" si="8"/>
        <v>0</v>
      </c>
      <c r="R37" s="79"/>
      <c r="S37" s="175"/>
    </row>
    <row r="38" spans="1:19" ht="18" customHeight="1" x14ac:dyDescent="0.2">
      <c r="A38" s="156" t="s">
        <v>419</v>
      </c>
      <c r="B38" s="68" t="s">
        <v>319</v>
      </c>
      <c r="C38" s="152"/>
      <c r="D38" s="362"/>
      <c r="E38" s="149"/>
      <c r="F38" s="149"/>
      <c r="G38" s="116"/>
      <c r="H38" s="116"/>
      <c r="I38" s="116"/>
      <c r="J38" s="116"/>
      <c r="K38" s="1030"/>
      <c r="L38" s="1030"/>
      <c r="M38" s="1017"/>
      <c r="N38" s="1030"/>
      <c r="O38" s="1030"/>
      <c r="P38" s="1030"/>
      <c r="Q38" s="118">
        <f t="shared" si="8"/>
        <v>0</v>
      </c>
      <c r="R38" s="79"/>
      <c r="S38" s="175"/>
    </row>
    <row r="39" spans="1:19" ht="18" customHeight="1" x14ac:dyDescent="0.2">
      <c r="A39" s="156" t="s">
        <v>420</v>
      </c>
      <c r="B39" s="68" t="s">
        <v>159</v>
      </c>
      <c r="C39" s="152"/>
      <c r="D39" s="362">
        <v>10</v>
      </c>
      <c r="E39" s="149"/>
      <c r="F39" s="149"/>
      <c r="G39" s="116"/>
      <c r="H39" s="116"/>
      <c r="I39" s="116"/>
      <c r="J39" s="116"/>
      <c r="K39" s="1030">
        <f t="shared" si="2"/>
        <v>0</v>
      </c>
      <c r="L39" s="1030">
        <f t="shared" si="3"/>
        <v>0</v>
      </c>
      <c r="M39" s="1017">
        <f t="shared" si="4"/>
        <v>0</v>
      </c>
      <c r="N39" s="1030">
        <f t="shared" si="5"/>
        <v>0</v>
      </c>
      <c r="O39" s="1030">
        <f t="shared" si="6"/>
        <v>0</v>
      </c>
      <c r="P39" s="1030">
        <f t="shared" si="1"/>
        <v>0</v>
      </c>
      <c r="Q39" s="118">
        <f t="shared" si="8"/>
        <v>0</v>
      </c>
      <c r="R39" s="79"/>
      <c r="S39" s="175"/>
    </row>
    <row r="40" spans="1:19" ht="18" customHeight="1" x14ac:dyDescent="0.2">
      <c r="A40" s="155" t="s">
        <v>421</v>
      </c>
      <c r="B40" s="68" t="s">
        <v>24</v>
      </c>
      <c r="C40" s="166"/>
      <c r="D40" s="373">
        <v>1</v>
      </c>
      <c r="E40" s="168"/>
      <c r="F40" s="149"/>
      <c r="G40" s="116"/>
      <c r="H40" s="116"/>
      <c r="I40" s="116"/>
      <c r="J40" s="116"/>
      <c r="K40" s="1030">
        <f t="shared" si="2"/>
        <v>0</v>
      </c>
      <c r="L40" s="1030">
        <f t="shared" si="3"/>
        <v>0</v>
      </c>
      <c r="M40" s="1017">
        <f t="shared" si="4"/>
        <v>0</v>
      </c>
      <c r="N40" s="1030">
        <f t="shared" si="5"/>
        <v>0</v>
      </c>
      <c r="O40" s="1030">
        <f t="shared" si="6"/>
        <v>0</v>
      </c>
      <c r="P40" s="1030">
        <f t="shared" si="1"/>
        <v>0</v>
      </c>
      <c r="Q40" s="118">
        <f t="shared" si="8"/>
        <v>0</v>
      </c>
      <c r="R40" s="79"/>
      <c r="S40" s="175"/>
    </row>
    <row r="41" spans="1:19" s="170" customFormat="1" ht="18" customHeight="1" x14ac:dyDescent="0.25">
      <c r="A41" s="138"/>
      <c r="B41" s="139" t="s">
        <v>120</v>
      </c>
      <c r="C41" s="152"/>
      <c r="D41" s="140"/>
      <c r="E41" s="141"/>
      <c r="F41" s="142"/>
      <c r="G41" s="143"/>
      <c r="H41" s="143"/>
      <c r="I41" s="143"/>
      <c r="J41" s="143"/>
      <c r="K41" s="368"/>
      <c r="L41" s="368"/>
      <c r="M41" s="369"/>
      <c r="N41" s="368"/>
      <c r="O41" s="368"/>
      <c r="P41" s="368"/>
      <c r="Q41" s="370"/>
      <c r="R41" s="169"/>
    </row>
    <row r="42" spans="1:19" ht="18" customHeight="1" x14ac:dyDescent="0.2">
      <c r="A42" s="171" t="s">
        <v>422</v>
      </c>
      <c r="B42" s="428" t="s">
        <v>121</v>
      </c>
      <c r="C42" s="152"/>
      <c r="D42" s="362" t="s">
        <v>283</v>
      </c>
      <c r="E42" s="149"/>
      <c r="F42" s="149"/>
      <c r="G42" s="116"/>
      <c r="H42" s="116"/>
      <c r="I42" s="116"/>
      <c r="J42" s="116"/>
      <c r="K42" s="117"/>
      <c r="L42" s="117"/>
      <c r="M42" s="164"/>
      <c r="N42" s="117"/>
      <c r="O42" s="117"/>
      <c r="P42" s="117"/>
      <c r="Q42" s="173">
        <f t="shared" ref="Q42:Q48" si="9">SUM(K42:P42)</f>
        <v>0</v>
      </c>
      <c r="R42" s="79"/>
      <c r="S42" s="175"/>
    </row>
    <row r="43" spans="1:19" ht="18" customHeight="1" x14ac:dyDescent="0.2">
      <c r="A43" s="171" t="s">
        <v>423</v>
      </c>
      <c r="B43" s="428" t="s">
        <v>122</v>
      </c>
      <c r="C43" s="152"/>
      <c r="D43" s="362" t="s">
        <v>283</v>
      </c>
      <c r="E43" s="149"/>
      <c r="F43" s="149"/>
      <c r="G43" s="116"/>
      <c r="H43" s="116"/>
      <c r="I43" s="116"/>
      <c r="J43" s="116"/>
      <c r="K43" s="117"/>
      <c r="L43" s="117"/>
      <c r="M43" s="164"/>
      <c r="N43" s="117"/>
      <c r="O43" s="117"/>
      <c r="P43" s="117"/>
      <c r="Q43" s="173">
        <f t="shared" si="9"/>
        <v>0</v>
      </c>
      <c r="R43" s="79"/>
      <c r="S43" s="175"/>
    </row>
    <row r="44" spans="1:19" ht="18" customHeight="1" x14ac:dyDescent="0.2">
      <c r="A44" s="171" t="s">
        <v>424</v>
      </c>
      <c r="B44" s="428" t="s">
        <v>126</v>
      </c>
      <c r="C44" s="152"/>
      <c r="D44" s="362">
        <v>30</v>
      </c>
      <c r="E44" s="149"/>
      <c r="F44" s="149"/>
      <c r="G44" s="116"/>
      <c r="H44" s="116"/>
      <c r="I44" s="116"/>
      <c r="J44" s="116"/>
      <c r="K44" s="117">
        <f>E44*D44</f>
        <v>0</v>
      </c>
      <c r="L44" s="117">
        <f>F44*D44</f>
        <v>0</v>
      </c>
      <c r="M44" s="117">
        <f>G44*D44</f>
        <v>0</v>
      </c>
      <c r="N44" s="117">
        <f>H44*D44</f>
        <v>0</v>
      </c>
      <c r="O44" s="117">
        <f t="shared" ref="O44:P48" si="10">I44*D44</f>
        <v>0</v>
      </c>
      <c r="P44" s="117">
        <f t="shared" si="10"/>
        <v>0</v>
      </c>
      <c r="Q44" s="173">
        <f t="shared" si="9"/>
        <v>0</v>
      </c>
      <c r="R44" s="79"/>
      <c r="S44" s="175"/>
    </row>
    <row r="45" spans="1:19" ht="18" customHeight="1" x14ac:dyDescent="0.2">
      <c r="A45" s="171" t="s">
        <v>425</v>
      </c>
      <c r="B45" s="428" t="s">
        <v>125</v>
      </c>
      <c r="C45" s="152"/>
      <c r="D45" s="362">
        <v>35</v>
      </c>
      <c r="E45" s="149"/>
      <c r="F45" s="149"/>
      <c r="G45" s="116"/>
      <c r="H45" s="116"/>
      <c r="I45" s="116"/>
      <c r="J45" s="116"/>
      <c r="K45" s="117">
        <f>E45*D45</f>
        <v>0</v>
      </c>
      <c r="L45" s="117">
        <f>F45*D45</f>
        <v>0</v>
      </c>
      <c r="M45" s="164">
        <v>0</v>
      </c>
      <c r="N45" s="117">
        <f>H45*D45</f>
        <v>0</v>
      </c>
      <c r="O45" s="117">
        <f t="shared" si="10"/>
        <v>0</v>
      </c>
      <c r="P45" s="117">
        <f t="shared" si="10"/>
        <v>0</v>
      </c>
      <c r="Q45" s="173">
        <f t="shared" si="9"/>
        <v>0</v>
      </c>
      <c r="R45" s="79"/>
      <c r="S45" s="175"/>
    </row>
    <row r="46" spans="1:19" ht="18" customHeight="1" x14ac:dyDescent="0.2">
      <c r="A46" s="171" t="s">
        <v>426</v>
      </c>
      <c r="B46" s="428" t="s">
        <v>124</v>
      </c>
      <c r="C46" s="152"/>
      <c r="D46" s="362">
        <v>30</v>
      </c>
      <c r="E46" s="149"/>
      <c r="F46" s="149"/>
      <c r="G46" s="116"/>
      <c r="H46" s="116"/>
      <c r="I46" s="116"/>
      <c r="J46" s="116"/>
      <c r="K46" s="117">
        <f>E46*D46</f>
        <v>0</v>
      </c>
      <c r="L46" s="117">
        <f>F46*D46</f>
        <v>0</v>
      </c>
      <c r="M46" s="164">
        <f t="shared" si="4"/>
        <v>0</v>
      </c>
      <c r="N46" s="117">
        <f>H46*D46</f>
        <v>0</v>
      </c>
      <c r="O46" s="117">
        <f t="shared" si="10"/>
        <v>0</v>
      </c>
      <c r="P46" s="117">
        <f t="shared" si="10"/>
        <v>0</v>
      </c>
      <c r="Q46" s="173">
        <f t="shared" si="9"/>
        <v>0</v>
      </c>
      <c r="R46" s="79"/>
      <c r="S46" s="175"/>
    </row>
    <row r="47" spans="1:19" ht="18" customHeight="1" x14ac:dyDescent="0.2">
      <c r="A47" s="171" t="s">
        <v>427</v>
      </c>
      <c r="B47" s="428" t="s">
        <v>123</v>
      </c>
      <c r="C47" s="152"/>
      <c r="D47" s="362">
        <v>25</v>
      </c>
      <c r="E47" s="149"/>
      <c r="F47" s="149"/>
      <c r="G47" s="116"/>
      <c r="H47" s="116"/>
      <c r="I47" s="116"/>
      <c r="J47" s="116"/>
      <c r="K47" s="117">
        <f>E47*D47</f>
        <v>0</v>
      </c>
      <c r="L47" s="117">
        <f>F47*D47</f>
        <v>0</v>
      </c>
      <c r="M47" s="164">
        <f t="shared" si="4"/>
        <v>0</v>
      </c>
      <c r="N47" s="117">
        <f>H47*D47</f>
        <v>0</v>
      </c>
      <c r="O47" s="117">
        <f t="shared" si="10"/>
        <v>0</v>
      </c>
      <c r="P47" s="117">
        <f t="shared" si="10"/>
        <v>0</v>
      </c>
      <c r="Q47" s="173">
        <f t="shared" si="9"/>
        <v>0</v>
      </c>
      <c r="R47" s="79"/>
      <c r="S47" s="175"/>
    </row>
    <row r="48" spans="1:19" ht="18" customHeight="1" x14ac:dyDescent="0.2">
      <c r="A48" s="171" t="s">
        <v>221</v>
      </c>
      <c r="B48" s="428" t="s">
        <v>145</v>
      </c>
      <c r="C48" s="152"/>
      <c r="D48" s="362">
        <v>25</v>
      </c>
      <c r="E48" s="149"/>
      <c r="F48" s="149"/>
      <c r="G48" s="116"/>
      <c r="H48" s="116"/>
      <c r="I48" s="116"/>
      <c r="J48" s="116"/>
      <c r="K48" s="936">
        <f>E48*D48</f>
        <v>0</v>
      </c>
      <c r="L48" s="936">
        <f>F48*D48</f>
        <v>0</v>
      </c>
      <c r="M48" s="937">
        <f t="shared" si="4"/>
        <v>0</v>
      </c>
      <c r="N48" s="1030">
        <f>H48*D48</f>
        <v>0</v>
      </c>
      <c r="O48" s="936">
        <f t="shared" si="10"/>
        <v>0</v>
      </c>
      <c r="P48" s="936">
        <f t="shared" si="10"/>
        <v>0</v>
      </c>
      <c r="Q48" s="173">
        <f t="shared" si="9"/>
        <v>0</v>
      </c>
      <c r="R48" s="79"/>
      <c r="S48" s="175"/>
    </row>
    <row r="49" spans="1:18" s="170" customFormat="1" ht="18" customHeight="1" x14ac:dyDescent="0.25">
      <c r="A49" s="138"/>
      <c r="B49" s="139" t="s">
        <v>7</v>
      </c>
      <c r="C49" s="152"/>
      <c r="D49" s="140"/>
      <c r="E49" s="141"/>
      <c r="F49" s="142"/>
      <c r="G49" s="143"/>
      <c r="H49" s="143"/>
      <c r="I49" s="143"/>
      <c r="J49" s="143"/>
      <c r="K49" s="368"/>
      <c r="L49" s="368"/>
      <c r="M49" s="369"/>
      <c r="N49" s="368"/>
      <c r="O49" s="368"/>
      <c r="P49" s="368"/>
      <c r="Q49" s="370"/>
      <c r="R49" s="169"/>
    </row>
    <row r="50" spans="1:18" ht="18" customHeight="1" x14ac:dyDescent="0.2">
      <c r="A50" s="156" t="s">
        <v>422</v>
      </c>
      <c r="B50" s="157" t="s">
        <v>26</v>
      </c>
      <c r="C50" s="152"/>
      <c r="D50" s="362" t="s">
        <v>283</v>
      </c>
      <c r="E50" s="177"/>
      <c r="F50" s="149"/>
      <c r="G50" s="116"/>
      <c r="H50" s="116"/>
      <c r="I50" s="116"/>
      <c r="J50" s="116"/>
      <c r="K50" s="117"/>
      <c r="L50" s="117"/>
      <c r="M50" s="164"/>
      <c r="N50" s="117"/>
      <c r="O50" s="117"/>
      <c r="P50" s="117"/>
      <c r="Q50" s="173">
        <f>SUM(K50:P50)</f>
        <v>0</v>
      </c>
      <c r="R50" s="79"/>
    </row>
    <row r="51" spans="1:18" ht="18" customHeight="1" x14ac:dyDescent="0.2">
      <c r="A51" s="156" t="s">
        <v>423</v>
      </c>
      <c r="B51" s="157" t="s">
        <v>27</v>
      </c>
      <c r="C51" s="152"/>
      <c r="D51" s="362" t="s">
        <v>283</v>
      </c>
      <c r="E51" s="177"/>
      <c r="F51" s="149"/>
      <c r="G51" s="116"/>
      <c r="H51" s="116"/>
      <c r="I51" s="116"/>
      <c r="J51" s="116"/>
      <c r="K51" s="117"/>
      <c r="L51" s="117"/>
      <c r="M51" s="164"/>
      <c r="N51" s="117"/>
      <c r="O51" s="117"/>
      <c r="P51" s="117"/>
      <c r="Q51" s="173">
        <f>SUM(K51:P51)</f>
        <v>0</v>
      </c>
      <c r="R51" s="79"/>
    </row>
    <row r="52" spans="1:18" ht="18" customHeight="1" x14ac:dyDescent="0.2">
      <c r="A52" s="156" t="s">
        <v>428</v>
      </c>
      <c r="B52" s="157" t="s">
        <v>232</v>
      </c>
      <c r="C52" s="152"/>
      <c r="D52" s="362">
        <v>15</v>
      </c>
      <c r="E52" s="177"/>
      <c r="F52" s="149"/>
      <c r="G52" s="116"/>
      <c r="H52" s="116"/>
      <c r="I52" s="116"/>
      <c r="J52" s="116"/>
      <c r="K52" s="936">
        <f t="shared" ref="K52:K88" si="11">E52*D52</f>
        <v>0</v>
      </c>
      <c r="L52" s="936">
        <f>F52*D52</f>
        <v>0</v>
      </c>
      <c r="M52" s="937">
        <f t="shared" si="4"/>
        <v>0</v>
      </c>
      <c r="N52" s="1030">
        <f t="shared" ref="N52:N88" si="12">H52*D52</f>
        <v>0</v>
      </c>
      <c r="O52" s="936">
        <f t="shared" ref="O52:P79" si="13">I52*D52</f>
        <v>0</v>
      </c>
      <c r="P52" s="936">
        <f t="shared" si="13"/>
        <v>0</v>
      </c>
      <c r="Q52" s="173">
        <f>SUM(K52:P52)</f>
        <v>0</v>
      </c>
      <c r="R52" s="79"/>
    </row>
    <row r="53" spans="1:18" ht="18" customHeight="1" x14ac:dyDescent="0.2">
      <c r="A53" s="156" t="s">
        <v>424</v>
      </c>
      <c r="B53" s="157" t="s">
        <v>28</v>
      </c>
      <c r="C53" s="180"/>
      <c r="D53" s="362">
        <v>30</v>
      </c>
      <c r="E53" s="177"/>
      <c r="F53" s="149"/>
      <c r="G53" s="116"/>
      <c r="H53" s="116"/>
      <c r="I53" s="116"/>
      <c r="J53" s="116"/>
      <c r="K53" s="117">
        <f t="shared" si="11"/>
        <v>0</v>
      </c>
      <c r="L53" s="117">
        <f t="shared" ref="L53:L70" si="14">F53*D53</f>
        <v>0</v>
      </c>
      <c r="M53" s="117">
        <f>G53*D53</f>
        <v>0</v>
      </c>
      <c r="N53" s="117">
        <f t="shared" si="12"/>
        <v>0</v>
      </c>
      <c r="O53" s="117">
        <f t="shared" si="13"/>
        <v>0</v>
      </c>
      <c r="P53" s="117">
        <f t="shared" si="13"/>
        <v>0</v>
      </c>
      <c r="Q53" s="173">
        <f>SUM(K53:P53)</f>
        <v>0</v>
      </c>
      <c r="R53" s="79"/>
    </row>
    <row r="54" spans="1:18" ht="18" hidden="1" customHeight="1" x14ac:dyDescent="0.2">
      <c r="A54" s="156">
        <v>1103</v>
      </c>
      <c r="B54" s="157" t="s">
        <v>305</v>
      </c>
      <c r="C54" s="180"/>
      <c r="D54" s="362"/>
      <c r="E54" s="177"/>
      <c r="F54" s="149"/>
      <c r="G54" s="116"/>
      <c r="H54" s="116"/>
      <c r="I54" s="116"/>
      <c r="J54" s="116"/>
      <c r="K54" s="117">
        <f>E54*D54</f>
        <v>0</v>
      </c>
      <c r="L54" s="117">
        <f t="shared" si="14"/>
        <v>0</v>
      </c>
      <c r="M54" s="164">
        <f t="shared" si="4"/>
        <v>0</v>
      </c>
      <c r="N54" s="117">
        <f>H54*D54</f>
        <v>0</v>
      </c>
      <c r="O54" s="117">
        <f>I54*D54</f>
        <v>0</v>
      </c>
      <c r="P54" s="117">
        <f>J54*E54</f>
        <v>0</v>
      </c>
      <c r="Q54" s="173">
        <f>SUM(K54:M54)</f>
        <v>0</v>
      </c>
      <c r="R54" s="79"/>
    </row>
    <row r="55" spans="1:18" ht="18" customHeight="1" x14ac:dyDescent="0.2">
      <c r="A55" s="156" t="s">
        <v>425</v>
      </c>
      <c r="B55" s="157" t="s">
        <v>29</v>
      </c>
      <c r="C55" s="180"/>
      <c r="D55" s="362">
        <v>40</v>
      </c>
      <c r="E55" s="177"/>
      <c r="F55" s="149"/>
      <c r="G55" s="116"/>
      <c r="H55" s="116"/>
      <c r="I55" s="116"/>
      <c r="J55" s="116"/>
      <c r="K55" s="117">
        <f t="shared" si="11"/>
        <v>0</v>
      </c>
      <c r="L55" s="117">
        <f t="shared" si="14"/>
        <v>0</v>
      </c>
      <c r="M55" s="117">
        <f>G55*D55</f>
        <v>0</v>
      </c>
      <c r="N55" s="117">
        <f t="shared" si="12"/>
        <v>0</v>
      </c>
      <c r="O55" s="117">
        <f t="shared" si="13"/>
        <v>0</v>
      </c>
      <c r="P55" s="117">
        <f t="shared" si="13"/>
        <v>0</v>
      </c>
      <c r="Q55" s="173">
        <f>SUM(K55:P55)</f>
        <v>0</v>
      </c>
      <c r="R55" s="79"/>
    </row>
    <row r="56" spans="1:18" ht="18" hidden="1" customHeight="1" x14ac:dyDescent="0.2">
      <c r="A56" s="156">
        <v>1104</v>
      </c>
      <c r="B56" s="157" t="s">
        <v>306</v>
      </c>
      <c r="C56" s="180"/>
      <c r="D56" s="362"/>
      <c r="E56" s="177"/>
      <c r="F56" s="149"/>
      <c r="G56" s="116"/>
      <c r="H56" s="116"/>
      <c r="I56" s="116"/>
      <c r="J56" s="116"/>
      <c r="K56" s="117">
        <f t="shared" si="11"/>
        <v>0</v>
      </c>
      <c r="L56" s="117">
        <f t="shared" si="14"/>
        <v>0</v>
      </c>
      <c r="M56" s="164">
        <f t="shared" si="4"/>
        <v>0</v>
      </c>
      <c r="N56" s="117">
        <f t="shared" si="12"/>
        <v>0</v>
      </c>
      <c r="O56" s="117">
        <f t="shared" si="13"/>
        <v>0</v>
      </c>
      <c r="P56" s="117">
        <f t="shared" si="13"/>
        <v>0</v>
      </c>
      <c r="Q56" s="173">
        <f>SUM(K56:M56)</f>
        <v>0</v>
      </c>
      <c r="R56" s="79"/>
    </row>
    <row r="57" spans="1:18" ht="18" customHeight="1" x14ac:dyDescent="0.2">
      <c r="A57" s="156" t="s">
        <v>429</v>
      </c>
      <c r="B57" s="157" t="s">
        <v>244</v>
      </c>
      <c r="C57" s="180"/>
      <c r="D57" s="362">
        <v>35</v>
      </c>
      <c r="E57" s="177"/>
      <c r="F57" s="149"/>
      <c r="G57" s="116"/>
      <c r="H57" s="116"/>
      <c r="I57" s="116"/>
      <c r="J57" s="116"/>
      <c r="K57" s="117">
        <f t="shared" si="11"/>
        <v>0</v>
      </c>
      <c r="L57" s="117">
        <f t="shared" si="14"/>
        <v>0</v>
      </c>
      <c r="M57" s="164">
        <f t="shared" si="4"/>
        <v>0</v>
      </c>
      <c r="N57" s="117">
        <f t="shared" si="12"/>
        <v>0</v>
      </c>
      <c r="O57" s="117">
        <f t="shared" si="13"/>
        <v>0</v>
      </c>
      <c r="P57" s="117">
        <f t="shared" si="13"/>
        <v>0</v>
      </c>
      <c r="Q57" s="173">
        <f>SUM(K57:P57)</f>
        <v>0</v>
      </c>
      <c r="R57" s="79"/>
    </row>
    <row r="58" spans="1:18" ht="18" hidden="1" customHeight="1" x14ac:dyDescent="0.2">
      <c r="A58" s="156">
        <v>1105</v>
      </c>
      <c r="B58" s="157" t="s">
        <v>313</v>
      </c>
      <c r="C58" s="180"/>
      <c r="D58" s="362"/>
      <c r="E58" s="177"/>
      <c r="F58" s="149"/>
      <c r="G58" s="116"/>
      <c r="H58" s="116"/>
      <c r="I58" s="116"/>
      <c r="J58" s="116"/>
      <c r="K58" s="117">
        <f t="shared" si="11"/>
        <v>0</v>
      </c>
      <c r="L58" s="117">
        <f t="shared" si="14"/>
        <v>0</v>
      </c>
      <c r="M58" s="164">
        <f t="shared" si="4"/>
        <v>0</v>
      </c>
      <c r="N58" s="117">
        <f t="shared" si="12"/>
        <v>0</v>
      </c>
      <c r="O58" s="117">
        <f t="shared" si="13"/>
        <v>0</v>
      </c>
      <c r="P58" s="117">
        <f t="shared" si="13"/>
        <v>0</v>
      </c>
      <c r="Q58" s="173">
        <f>SUM(K58:M58)</f>
        <v>0</v>
      </c>
      <c r="R58" s="79"/>
    </row>
    <row r="59" spans="1:18" ht="18" customHeight="1" x14ac:dyDescent="0.2">
      <c r="A59" s="156" t="s">
        <v>429</v>
      </c>
      <c r="B59" s="157" t="s">
        <v>472</v>
      </c>
      <c r="C59" s="180"/>
      <c r="D59" s="362">
        <v>35</v>
      </c>
      <c r="E59" s="177"/>
      <c r="F59" s="149"/>
      <c r="G59" s="116"/>
      <c r="H59" s="116"/>
      <c r="I59" s="116"/>
      <c r="J59" s="116"/>
      <c r="K59" s="117">
        <f t="shared" si="11"/>
        <v>0</v>
      </c>
      <c r="L59" s="117">
        <f t="shared" si="14"/>
        <v>0</v>
      </c>
      <c r="M59" s="164">
        <f t="shared" si="4"/>
        <v>0</v>
      </c>
      <c r="N59" s="117">
        <f t="shared" si="12"/>
        <v>0</v>
      </c>
      <c r="O59" s="117">
        <f t="shared" si="13"/>
        <v>0</v>
      </c>
      <c r="P59" s="117">
        <f t="shared" si="13"/>
        <v>0</v>
      </c>
      <c r="Q59" s="173">
        <f>SUM(K59:P59)</f>
        <v>0</v>
      </c>
      <c r="R59" s="79"/>
    </row>
    <row r="60" spans="1:18" ht="18" hidden="1" customHeight="1" x14ac:dyDescent="0.2">
      <c r="A60" s="156">
        <v>1105</v>
      </c>
      <c r="B60" s="157" t="s">
        <v>308</v>
      </c>
      <c r="C60" s="180"/>
      <c r="D60" s="362"/>
      <c r="E60" s="177"/>
      <c r="F60" s="149"/>
      <c r="G60" s="116"/>
      <c r="H60" s="116"/>
      <c r="I60" s="116"/>
      <c r="J60" s="116"/>
      <c r="K60" s="117">
        <f t="shared" si="11"/>
        <v>0</v>
      </c>
      <c r="L60" s="117">
        <f t="shared" si="14"/>
        <v>0</v>
      </c>
      <c r="M60" s="164">
        <f t="shared" si="4"/>
        <v>0</v>
      </c>
      <c r="N60" s="117">
        <f t="shared" si="12"/>
        <v>0</v>
      </c>
      <c r="O60" s="117">
        <f t="shared" si="13"/>
        <v>0</v>
      </c>
      <c r="P60" s="117">
        <f t="shared" si="13"/>
        <v>0</v>
      </c>
      <c r="Q60" s="173">
        <f>SUM(K60:M60)</f>
        <v>0</v>
      </c>
      <c r="R60" s="79"/>
    </row>
    <row r="61" spans="1:18" ht="18" customHeight="1" x14ac:dyDescent="0.2">
      <c r="A61" s="156" t="s">
        <v>426</v>
      </c>
      <c r="B61" s="157" t="s">
        <v>30</v>
      </c>
      <c r="C61" s="180"/>
      <c r="D61" s="362">
        <v>35</v>
      </c>
      <c r="E61" s="177"/>
      <c r="F61" s="149"/>
      <c r="G61" s="116"/>
      <c r="H61" s="116"/>
      <c r="I61" s="116"/>
      <c r="J61" s="116"/>
      <c r="K61" s="117">
        <f t="shared" si="11"/>
        <v>0</v>
      </c>
      <c r="L61" s="117">
        <f t="shared" si="14"/>
        <v>0</v>
      </c>
      <c r="M61" s="164">
        <f t="shared" si="4"/>
        <v>0</v>
      </c>
      <c r="N61" s="117">
        <f t="shared" si="12"/>
        <v>0</v>
      </c>
      <c r="O61" s="117">
        <f t="shared" si="13"/>
        <v>0</v>
      </c>
      <c r="P61" s="117">
        <f t="shared" si="13"/>
        <v>0</v>
      </c>
      <c r="Q61" s="173">
        <f>SUM(K61:P61)</f>
        <v>0</v>
      </c>
      <c r="R61" s="79"/>
    </row>
    <row r="62" spans="1:18" ht="18" hidden="1" customHeight="1" x14ac:dyDescent="0.2">
      <c r="A62" s="156">
        <v>1106</v>
      </c>
      <c r="B62" s="157" t="s">
        <v>309</v>
      </c>
      <c r="C62" s="180"/>
      <c r="D62" s="362"/>
      <c r="E62" s="177"/>
      <c r="F62" s="149"/>
      <c r="G62" s="116"/>
      <c r="H62" s="116"/>
      <c r="I62" s="116"/>
      <c r="J62" s="116"/>
      <c r="K62" s="117">
        <f t="shared" si="11"/>
        <v>0</v>
      </c>
      <c r="L62" s="117">
        <f t="shared" si="14"/>
        <v>0</v>
      </c>
      <c r="M62" s="164">
        <f t="shared" si="4"/>
        <v>0</v>
      </c>
      <c r="N62" s="117">
        <f t="shared" si="12"/>
        <v>0</v>
      </c>
      <c r="O62" s="117">
        <f t="shared" si="13"/>
        <v>0</v>
      </c>
      <c r="P62" s="117">
        <f t="shared" si="13"/>
        <v>0</v>
      </c>
      <c r="Q62" s="173">
        <f>SUM(K62:M62)</f>
        <v>0</v>
      </c>
      <c r="R62" s="79"/>
    </row>
    <row r="63" spans="1:18" ht="18" customHeight="1" x14ac:dyDescent="0.2">
      <c r="A63" s="181" t="s">
        <v>427</v>
      </c>
      <c r="B63" s="157" t="s">
        <v>31</v>
      </c>
      <c r="C63" s="180"/>
      <c r="D63" s="362">
        <v>25</v>
      </c>
      <c r="E63" s="149"/>
      <c r="F63" s="149"/>
      <c r="G63" s="116"/>
      <c r="H63" s="116"/>
      <c r="I63" s="116"/>
      <c r="J63" s="116"/>
      <c r="K63" s="117">
        <f t="shared" si="11"/>
        <v>0</v>
      </c>
      <c r="L63" s="117">
        <f t="shared" si="14"/>
        <v>0</v>
      </c>
      <c r="M63" s="164">
        <v>0</v>
      </c>
      <c r="N63" s="117">
        <f t="shared" si="12"/>
        <v>0</v>
      </c>
      <c r="O63" s="117">
        <f t="shared" si="13"/>
        <v>0</v>
      </c>
      <c r="P63" s="117">
        <f t="shared" si="13"/>
        <v>0</v>
      </c>
      <c r="Q63" s="173">
        <f>SUM(K63:P63)</f>
        <v>0</v>
      </c>
      <c r="R63" s="79"/>
    </row>
    <row r="64" spans="1:18" ht="18" hidden="1" customHeight="1" x14ac:dyDescent="0.2">
      <c r="A64" s="181">
        <v>1107</v>
      </c>
      <c r="B64" s="157" t="s">
        <v>310</v>
      </c>
      <c r="C64" s="180"/>
      <c r="D64" s="362"/>
      <c r="E64" s="149"/>
      <c r="F64" s="149"/>
      <c r="G64" s="116"/>
      <c r="H64" s="116"/>
      <c r="I64" s="116"/>
      <c r="J64" s="116"/>
      <c r="K64" s="117">
        <f t="shared" si="11"/>
        <v>0</v>
      </c>
      <c r="L64" s="117">
        <f t="shared" si="14"/>
        <v>0</v>
      </c>
      <c r="M64" s="164">
        <f t="shared" si="4"/>
        <v>0</v>
      </c>
      <c r="N64" s="117">
        <f t="shared" si="12"/>
        <v>0</v>
      </c>
      <c r="O64" s="117">
        <f t="shared" si="13"/>
        <v>0</v>
      </c>
      <c r="P64" s="117">
        <f t="shared" si="13"/>
        <v>0</v>
      </c>
      <c r="Q64" s="173">
        <f>SUM(K64:M64)</f>
        <v>0</v>
      </c>
      <c r="R64" s="79"/>
    </row>
    <row r="65" spans="1:18" ht="18" customHeight="1" x14ac:dyDescent="0.2">
      <c r="A65" s="181" t="s">
        <v>430</v>
      </c>
      <c r="B65" s="157" t="s">
        <v>246</v>
      </c>
      <c r="C65" s="180"/>
      <c r="D65" s="362">
        <v>30</v>
      </c>
      <c r="E65" s="149"/>
      <c r="F65" s="149"/>
      <c r="G65" s="116"/>
      <c r="H65" s="116"/>
      <c r="I65" s="116"/>
      <c r="J65" s="116"/>
      <c r="K65" s="117">
        <f t="shared" si="11"/>
        <v>0</v>
      </c>
      <c r="L65" s="117">
        <f t="shared" si="14"/>
        <v>0</v>
      </c>
      <c r="M65" s="164">
        <f t="shared" si="4"/>
        <v>0</v>
      </c>
      <c r="N65" s="117">
        <f t="shared" si="12"/>
        <v>0</v>
      </c>
      <c r="O65" s="117">
        <f t="shared" si="13"/>
        <v>0</v>
      </c>
      <c r="P65" s="117">
        <f t="shared" si="13"/>
        <v>0</v>
      </c>
      <c r="Q65" s="173">
        <f>SUM(K65:P65)</f>
        <v>0</v>
      </c>
      <c r="R65" s="79"/>
    </row>
    <row r="66" spans="1:18" ht="25.5" hidden="1" customHeight="1" x14ac:dyDescent="0.2">
      <c r="A66" s="181">
        <v>1108</v>
      </c>
      <c r="B66" s="157" t="s">
        <v>314</v>
      </c>
      <c r="C66" s="180"/>
      <c r="D66" s="362"/>
      <c r="E66" s="149"/>
      <c r="F66" s="149"/>
      <c r="G66" s="116"/>
      <c r="H66" s="116"/>
      <c r="I66" s="116"/>
      <c r="J66" s="116"/>
      <c r="K66" s="117">
        <f t="shared" si="11"/>
        <v>0</v>
      </c>
      <c r="L66" s="117">
        <f t="shared" si="14"/>
        <v>0</v>
      </c>
      <c r="M66" s="164">
        <f t="shared" si="4"/>
        <v>0</v>
      </c>
      <c r="N66" s="117">
        <f t="shared" si="12"/>
        <v>0</v>
      </c>
      <c r="O66" s="117">
        <f t="shared" si="13"/>
        <v>0</v>
      </c>
      <c r="P66" s="117">
        <f t="shared" si="13"/>
        <v>0</v>
      </c>
      <c r="Q66" s="173">
        <f>SUM(K66:M66)</f>
        <v>0</v>
      </c>
      <c r="R66" s="79"/>
    </row>
    <row r="67" spans="1:18" ht="18" customHeight="1" x14ac:dyDescent="0.2">
      <c r="A67" s="181" t="s">
        <v>430</v>
      </c>
      <c r="B67" s="157" t="s">
        <v>473</v>
      </c>
      <c r="C67" s="180"/>
      <c r="D67" s="362">
        <v>30</v>
      </c>
      <c r="E67" s="149"/>
      <c r="F67" s="149"/>
      <c r="G67" s="116"/>
      <c r="H67" s="116"/>
      <c r="I67" s="116"/>
      <c r="J67" s="116"/>
      <c r="K67" s="117">
        <f t="shared" si="11"/>
        <v>0</v>
      </c>
      <c r="L67" s="117">
        <f t="shared" si="14"/>
        <v>0</v>
      </c>
      <c r="M67" s="164">
        <f t="shared" si="4"/>
        <v>0</v>
      </c>
      <c r="N67" s="117">
        <f t="shared" si="12"/>
        <v>0</v>
      </c>
      <c r="O67" s="117">
        <f t="shared" si="13"/>
        <v>0</v>
      </c>
      <c r="P67" s="117">
        <f t="shared" si="13"/>
        <v>0</v>
      </c>
      <c r="Q67" s="173">
        <f>SUM(K67:P67)</f>
        <v>0</v>
      </c>
      <c r="R67" s="79"/>
    </row>
    <row r="68" spans="1:18" ht="18" hidden="1" customHeight="1" x14ac:dyDescent="0.2">
      <c r="A68" s="181">
        <v>1108</v>
      </c>
      <c r="B68" s="157" t="s">
        <v>312</v>
      </c>
      <c r="C68" s="180"/>
      <c r="D68" s="362"/>
      <c r="E68" s="149"/>
      <c r="F68" s="149"/>
      <c r="G68" s="116"/>
      <c r="H68" s="116"/>
      <c r="I68" s="116"/>
      <c r="J68" s="116"/>
      <c r="K68" s="117">
        <f t="shared" si="11"/>
        <v>0</v>
      </c>
      <c r="L68" s="117">
        <f t="shared" si="14"/>
        <v>0</v>
      </c>
      <c r="M68" s="164">
        <f t="shared" si="4"/>
        <v>0</v>
      </c>
      <c r="N68" s="117">
        <f t="shared" si="12"/>
        <v>0</v>
      </c>
      <c r="O68" s="117">
        <f t="shared" si="13"/>
        <v>0</v>
      </c>
      <c r="P68" s="117">
        <f t="shared" si="13"/>
        <v>0</v>
      </c>
      <c r="Q68" s="173">
        <f>SUM(K68:M68)</f>
        <v>0</v>
      </c>
      <c r="R68" s="79"/>
    </row>
    <row r="69" spans="1:18" ht="18" customHeight="1" x14ac:dyDescent="0.2">
      <c r="A69" s="181" t="s">
        <v>431</v>
      </c>
      <c r="B69" s="157" t="s">
        <v>160</v>
      </c>
      <c r="C69" s="180"/>
      <c r="D69" s="362">
        <v>8</v>
      </c>
      <c r="E69" s="149"/>
      <c r="F69" s="149"/>
      <c r="G69" s="116"/>
      <c r="H69" s="116"/>
      <c r="I69" s="116"/>
      <c r="J69" s="116"/>
      <c r="K69" s="117">
        <f t="shared" si="11"/>
        <v>0</v>
      </c>
      <c r="L69" s="117">
        <f t="shared" si="14"/>
        <v>0</v>
      </c>
      <c r="M69" s="164">
        <f t="shared" si="4"/>
        <v>0</v>
      </c>
      <c r="N69" s="117">
        <f t="shared" si="12"/>
        <v>0</v>
      </c>
      <c r="O69" s="117">
        <f t="shared" si="13"/>
        <v>0</v>
      </c>
      <c r="P69" s="117">
        <f t="shared" si="13"/>
        <v>0</v>
      </c>
      <c r="Q69" s="173">
        <f>SUM(K69:P69)</f>
        <v>0</v>
      </c>
      <c r="R69" s="79"/>
    </row>
    <row r="70" spans="1:18" ht="18" customHeight="1" x14ac:dyDescent="0.2">
      <c r="A70" s="181" t="s">
        <v>458</v>
      </c>
      <c r="B70" s="157" t="s">
        <v>460</v>
      </c>
      <c r="C70" s="180"/>
      <c r="D70" s="1029">
        <v>10</v>
      </c>
      <c r="E70" s="149"/>
      <c r="F70" s="149"/>
      <c r="G70" s="116"/>
      <c r="H70" s="116"/>
      <c r="I70" s="116"/>
      <c r="J70" s="116"/>
      <c r="K70" s="936">
        <f t="shared" si="11"/>
        <v>0</v>
      </c>
      <c r="L70" s="936">
        <f t="shared" si="14"/>
        <v>0</v>
      </c>
      <c r="M70" s="937">
        <f t="shared" si="4"/>
        <v>0</v>
      </c>
      <c r="N70" s="936">
        <f t="shared" si="12"/>
        <v>0</v>
      </c>
      <c r="O70" s="936">
        <f t="shared" si="13"/>
        <v>0</v>
      </c>
      <c r="P70" s="936">
        <f>J70*D70</f>
        <v>0</v>
      </c>
      <c r="Q70" s="173">
        <f>SUM(K70:P70)</f>
        <v>0</v>
      </c>
      <c r="R70" s="79"/>
    </row>
    <row r="71" spans="1:18" ht="18" customHeight="1" x14ac:dyDescent="0.2">
      <c r="A71" s="181" t="s">
        <v>452</v>
      </c>
      <c r="B71" s="157" t="s">
        <v>162</v>
      </c>
      <c r="C71" s="180"/>
      <c r="D71" s="1028" t="s">
        <v>283</v>
      </c>
      <c r="E71" s="149"/>
      <c r="F71" s="149"/>
      <c r="G71" s="116"/>
      <c r="H71" s="116"/>
      <c r="I71" s="116"/>
      <c r="J71" s="116"/>
      <c r="K71" s="936"/>
      <c r="L71" s="936"/>
      <c r="M71" s="937"/>
      <c r="N71" s="936"/>
      <c r="O71" s="936"/>
      <c r="P71" s="936"/>
      <c r="Q71" s="173">
        <f>SUM(K71:P71)</f>
        <v>0</v>
      </c>
      <c r="R71" s="79"/>
    </row>
    <row r="72" spans="1:18" ht="18" hidden="1" customHeight="1" x14ac:dyDescent="0.2">
      <c r="A72" s="181" t="s">
        <v>453</v>
      </c>
      <c r="B72" s="157" t="s">
        <v>163</v>
      </c>
      <c r="C72" s="180"/>
      <c r="D72" s="374"/>
      <c r="E72" s="149"/>
      <c r="F72" s="149"/>
      <c r="G72" s="116"/>
      <c r="H72" s="116"/>
      <c r="I72" s="116"/>
      <c r="J72" s="116"/>
      <c r="K72" s="176"/>
      <c r="L72" s="117"/>
      <c r="M72" s="164"/>
      <c r="N72" s="176"/>
      <c r="O72" s="176"/>
      <c r="P72" s="176"/>
      <c r="Q72" s="173">
        <f>SUM(K72:M72)</f>
        <v>0</v>
      </c>
      <c r="R72" s="79"/>
    </row>
    <row r="73" spans="1:18" ht="18" hidden="1" customHeight="1" x14ac:dyDescent="0.2">
      <c r="A73" s="181">
        <v>1110</v>
      </c>
      <c r="B73" s="157" t="s">
        <v>164</v>
      </c>
      <c r="C73" s="180"/>
      <c r="D73" s="374"/>
      <c r="E73" s="149"/>
      <c r="F73" s="149"/>
      <c r="G73" s="116"/>
      <c r="H73" s="116"/>
      <c r="I73" s="116"/>
      <c r="J73" s="116"/>
      <c r="K73" s="176"/>
      <c r="L73" s="117"/>
      <c r="M73" s="164"/>
      <c r="N73" s="176"/>
      <c r="O73" s="176"/>
      <c r="P73" s="176"/>
      <c r="Q73" s="173">
        <f>SUM(K73:M73)</f>
        <v>0</v>
      </c>
      <c r="R73" s="79"/>
    </row>
    <row r="74" spans="1:18" ht="18" customHeight="1" x14ac:dyDescent="0.2">
      <c r="A74" s="181" t="s">
        <v>432</v>
      </c>
      <c r="B74" s="157" t="s">
        <v>165</v>
      </c>
      <c r="C74" s="180"/>
      <c r="D74" s="1029" t="s">
        <v>283</v>
      </c>
      <c r="E74" s="149"/>
      <c r="F74" s="149"/>
      <c r="G74" s="116"/>
      <c r="H74" s="116"/>
      <c r="I74" s="116"/>
      <c r="J74" s="116"/>
      <c r="K74" s="117"/>
      <c r="L74" s="117"/>
      <c r="M74" s="164"/>
      <c r="N74" s="117"/>
      <c r="O74" s="117"/>
      <c r="P74" s="117"/>
      <c r="Q74" s="173">
        <f>SUM(K74:P74)</f>
        <v>0</v>
      </c>
      <c r="R74" s="79"/>
    </row>
    <row r="75" spans="1:18" ht="18" customHeight="1" x14ac:dyDescent="0.2">
      <c r="A75" s="181" t="s">
        <v>433</v>
      </c>
      <c r="B75" s="157" t="s">
        <v>166</v>
      </c>
      <c r="C75" s="180"/>
      <c r="D75" s="1034">
        <f>D61*6</f>
        <v>210</v>
      </c>
      <c r="E75" s="149"/>
      <c r="F75" s="149"/>
      <c r="G75" s="116"/>
      <c r="H75" s="116"/>
      <c r="I75" s="116"/>
      <c r="J75" s="116"/>
      <c r="K75" s="936">
        <f t="shared" si="11"/>
        <v>0</v>
      </c>
      <c r="L75" s="936">
        <f t="shared" ref="L75:L86" si="15">F75*D75</f>
        <v>0</v>
      </c>
      <c r="M75" s="937">
        <f t="shared" si="4"/>
        <v>0</v>
      </c>
      <c r="N75" s="1030">
        <f t="shared" si="12"/>
        <v>0</v>
      </c>
      <c r="O75" s="936">
        <f t="shared" si="13"/>
        <v>0</v>
      </c>
      <c r="P75" s="936">
        <f t="shared" si="13"/>
        <v>0</v>
      </c>
      <c r="Q75" s="173">
        <f>SUM(K75:P75)</f>
        <v>0</v>
      </c>
      <c r="R75" s="79"/>
    </row>
    <row r="76" spans="1:18" ht="18" customHeight="1" x14ac:dyDescent="0.2">
      <c r="A76" s="181" t="s">
        <v>434</v>
      </c>
      <c r="B76" s="157" t="s">
        <v>167</v>
      </c>
      <c r="C76" s="180"/>
      <c r="D76" s="1034">
        <f>D63*6</f>
        <v>150</v>
      </c>
      <c r="E76" s="149"/>
      <c r="F76" s="149"/>
      <c r="G76" s="116"/>
      <c r="H76" s="116"/>
      <c r="I76" s="116"/>
      <c r="J76" s="116"/>
      <c r="K76" s="936">
        <f t="shared" si="11"/>
        <v>0</v>
      </c>
      <c r="L76" s="936">
        <f t="shared" si="15"/>
        <v>0</v>
      </c>
      <c r="M76" s="937">
        <f t="shared" si="4"/>
        <v>0</v>
      </c>
      <c r="N76" s="1030">
        <f t="shared" si="12"/>
        <v>0</v>
      </c>
      <c r="O76" s="936">
        <f t="shared" si="13"/>
        <v>0</v>
      </c>
      <c r="P76" s="936">
        <f t="shared" si="13"/>
        <v>0</v>
      </c>
      <c r="Q76" s="173">
        <f>SUM(K76:P76)</f>
        <v>0</v>
      </c>
      <c r="R76" s="79"/>
    </row>
    <row r="77" spans="1:18" ht="18" customHeight="1" x14ac:dyDescent="0.2">
      <c r="A77" s="181" t="s">
        <v>435</v>
      </c>
      <c r="B77" s="157" t="s">
        <v>168</v>
      </c>
      <c r="C77" s="180"/>
      <c r="D77" s="1029" t="s">
        <v>283</v>
      </c>
      <c r="E77" s="149"/>
      <c r="F77" s="149"/>
      <c r="G77" s="116"/>
      <c r="H77" s="116"/>
      <c r="I77" s="116"/>
      <c r="J77" s="116"/>
      <c r="K77" s="936"/>
      <c r="L77" s="936"/>
      <c r="M77" s="937"/>
      <c r="N77" s="936"/>
      <c r="O77" s="936"/>
      <c r="P77" s="936"/>
      <c r="Q77" s="173">
        <f>SUM(K77:P77)</f>
        <v>0</v>
      </c>
      <c r="R77" s="79"/>
    </row>
    <row r="78" spans="1:18" ht="18" hidden="1" customHeight="1" x14ac:dyDescent="0.2">
      <c r="A78" s="181">
        <v>1118</v>
      </c>
      <c r="B78" s="157" t="s">
        <v>169</v>
      </c>
      <c r="C78" s="180"/>
      <c r="D78" s="374"/>
      <c r="E78" s="149"/>
      <c r="F78" s="149"/>
      <c r="G78" s="116"/>
      <c r="H78" s="116"/>
      <c r="I78" s="116"/>
      <c r="J78" s="116"/>
      <c r="K78" s="936">
        <f t="shared" si="11"/>
        <v>0</v>
      </c>
      <c r="L78" s="936">
        <f t="shared" si="15"/>
        <v>0</v>
      </c>
      <c r="M78" s="937">
        <f t="shared" si="4"/>
        <v>0</v>
      </c>
      <c r="N78" s="936">
        <f t="shared" si="12"/>
        <v>0</v>
      </c>
      <c r="O78" s="936">
        <f t="shared" si="13"/>
        <v>0</v>
      </c>
      <c r="P78" s="936">
        <f t="shared" si="13"/>
        <v>0</v>
      </c>
      <c r="Q78" s="173">
        <f>SUM(K78:M78)</f>
        <v>0</v>
      </c>
      <c r="R78" s="79"/>
    </row>
    <row r="79" spans="1:18" ht="18" customHeight="1" x14ac:dyDescent="0.2">
      <c r="A79" s="181" t="s">
        <v>465</v>
      </c>
      <c r="B79" s="157" t="s">
        <v>466</v>
      </c>
      <c r="C79" s="180"/>
      <c r="D79" s="362">
        <v>50</v>
      </c>
      <c r="E79" s="149"/>
      <c r="F79" s="149"/>
      <c r="G79" s="116"/>
      <c r="H79" s="116"/>
      <c r="I79" s="116"/>
      <c r="J79" s="116"/>
      <c r="K79" s="936">
        <f>E79*D79</f>
        <v>0</v>
      </c>
      <c r="L79" s="936">
        <f t="shared" si="15"/>
        <v>0</v>
      </c>
      <c r="M79" s="937">
        <f t="shared" si="4"/>
        <v>0</v>
      </c>
      <c r="N79" s="936">
        <f t="shared" si="12"/>
        <v>0</v>
      </c>
      <c r="O79" s="936">
        <f t="shared" si="13"/>
        <v>0</v>
      </c>
      <c r="P79" s="936">
        <f t="shared" si="13"/>
        <v>0</v>
      </c>
      <c r="Q79" s="173">
        <f t="shared" ref="Q79:Q88" si="16">SUM(K79:P79)</f>
        <v>0</v>
      </c>
      <c r="R79" s="79"/>
    </row>
    <row r="80" spans="1:18" ht="18" customHeight="1" x14ac:dyDescent="0.2">
      <c r="A80" s="156" t="s">
        <v>221</v>
      </c>
      <c r="B80" s="157" t="s">
        <v>250</v>
      </c>
      <c r="C80" s="180"/>
      <c r="D80" s="162">
        <v>500</v>
      </c>
      <c r="E80" s="149"/>
      <c r="F80" s="149"/>
      <c r="G80" s="116"/>
      <c r="H80" s="116"/>
      <c r="I80" s="116"/>
      <c r="J80" s="116"/>
      <c r="K80" s="936">
        <f>E80*D80</f>
        <v>0</v>
      </c>
      <c r="L80" s="936">
        <f t="shared" si="15"/>
        <v>0</v>
      </c>
      <c r="M80" s="937">
        <f t="shared" ref="M80:M88" si="17">G80*D80</f>
        <v>0</v>
      </c>
      <c r="N80" s="936">
        <f>H80*D80</f>
        <v>0</v>
      </c>
      <c r="O80" s="936">
        <f>I80*D80</f>
        <v>0</v>
      </c>
      <c r="P80" s="936">
        <f>J80*E80</f>
        <v>0</v>
      </c>
      <c r="Q80" s="173">
        <f t="shared" si="16"/>
        <v>0</v>
      </c>
      <c r="R80" s="79"/>
    </row>
    <row r="81" spans="1:19" ht="18" customHeight="1" x14ac:dyDescent="0.2">
      <c r="A81" s="156" t="s">
        <v>467</v>
      </c>
      <c r="B81" s="157" t="s">
        <v>468</v>
      </c>
      <c r="C81" s="180"/>
      <c r="D81" s="362">
        <v>45</v>
      </c>
      <c r="E81" s="149"/>
      <c r="F81" s="149"/>
      <c r="G81" s="116"/>
      <c r="H81" s="116"/>
      <c r="I81" s="116"/>
      <c r="J81" s="116"/>
      <c r="K81" s="936">
        <f>E81*D81</f>
        <v>0</v>
      </c>
      <c r="L81" s="936">
        <f t="shared" si="15"/>
        <v>0</v>
      </c>
      <c r="M81" s="937">
        <f t="shared" si="17"/>
        <v>0</v>
      </c>
      <c r="N81" s="936">
        <f>H81*D81</f>
        <v>0</v>
      </c>
      <c r="O81" s="936">
        <f>I81*D81</f>
        <v>0</v>
      </c>
      <c r="P81" s="936">
        <f>J81*E81</f>
        <v>0</v>
      </c>
      <c r="Q81" s="173">
        <f t="shared" si="16"/>
        <v>0</v>
      </c>
      <c r="R81" s="79"/>
    </row>
    <row r="82" spans="1:19" ht="18" customHeight="1" x14ac:dyDescent="0.2">
      <c r="A82" s="181" t="s">
        <v>438</v>
      </c>
      <c r="B82" s="157" t="s">
        <v>233</v>
      </c>
      <c r="C82" s="152"/>
      <c r="D82" s="1029" t="s">
        <v>283</v>
      </c>
      <c r="E82" s="149"/>
      <c r="F82" s="149"/>
      <c r="G82" s="116"/>
      <c r="H82" s="116"/>
      <c r="I82" s="116"/>
      <c r="J82" s="116"/>
      <c r="K82" s="936"/>
      <c r="L82" s="936"/>
      <c r="M82" s="937"/>
      <c r="N82" s="936"/>
      <c r="O82" s="936"/>
      <c r="P82" s="936"/>
      <c r="Q82" s="173">
        <f t="shared" si="16"/>
        <v>0</v>
      </c>
      <c r="R82" s="79"/>
    </row>
    <row r="83" spans="1:19" ht="18" customHeight="1" x14ac:dyDescent="0.2">
      <c r="A83" s="181" t="s">
        <v>461</v>
      </c>
      <c r="B83" s="157" t="s">
        <v>252</v>
      </c>
      <c r="C83" s="152"/>
      <c r="D83" s="362">
        <v>40</v>
      </c>
      <c r="E83" s="149"/>
      <c r="F83" s="149"/>
      <c r="G83" s="116"/>
      <c r="H83" s="116"/>
      <c r="I83" s="116"/>
      <c r="J83" s="116"/>
      <c r="K83" s="936">
        <f>E83*D83</f>
        <v>0</v>
      </c>
      <c r="L83" s="936">
        <f>F83*D83</f>
        <v>0</v>
      </c>
      <c r="M83" s="937">
        <f t="shared" si="17"/>
        <v>0</v>
      </c>
      <c r="N83" s="936">
        <f>H83*D83</f>
        <v>0</v>
      </c>
      <c r="O83" s="936">
        <f>I83*D83</f>
        <v>0</v>
      </c>
      <c r="P83" s="936">
        <f>J83*D83</f>
        <v>0</v>
      </c>
      <c r="Q83" s="173">
        <f t="shared" si="16"/>
        <v>0</v>
      </c>
      <c r="R83" s="79"/>
    </row>
    <row r="84" spans="1:19" ht="18" customHeight="1" x14ac:dyDescent="0.2">
      <c r="A84" s="181" t="s">
        <v>462</v>
      </c>
      <c r="B84" s="157" t="s">
        <v>253</v>
      </c>
      <c r="C84" s="152"/>
      <c r="D84" s="362">
        <v>50</v>
      </c>
      <c r="E84" s="149"/>
      <c r="F84" s="149"/>
      <c r="G84" s="116"/>
      <c r="H84" s="116"/>
      <c r="I84" s="116"/>
      <c r="J84" s="116"/>
      <c r="K84" s="936">
        <f>E84*D84</f>
        <v>0</v>
      </c>
      <c r="L84" s="936">
        <f>F84*D84</f>
        <v>0</v>
      </c>
      <c r="M84" s="937">
        <f t="shared" si="17"/>
        <v>0</v>
      </c>
      <c r="N84" s="936">
        <f>H84*D84</f>
        <v>0</v>
      </c>
      <c r="O84" s="936">
        <f>I84*D84</f>
        <v>0</v>
      </c>
      <c r="P84" s="936">
        <f>J84*D84</f>
        <v>0</v>
      </c>
      <c r="Q84" s="173">
        <f t="shared" si="16"/>
        <v>0</v>
      </c>
      <c r="R84" s="79"/>
    </row>
    <row r="85" spans="1:19" ht="18" customHeight="1" x14ac:dyDescent="0.2">
      <c r="A85" s="181" t="s">
        <v>463</v>
      </c>
      <c r="B85" s="157" t="s">
        <v>254</v>
      </c>
      <c r="C85" s="152"/>
      <c r="D85" s="362">
        <v>35</v>
      </c>
      <c r="E85" s="149"/>
      <c r="F85" s="149"/>
      <c r="G85" s="116"/>
      <c r="H85" s="116"/>
      <c r="I85" s="116"/>
      <c r="J85" s="116"/>
      <c r="K85" s="936">
        <f>E85*D85</f>
        <v>0</v>
      </c>
      <c r="L85" s="936">
        <f>F85*D85</f>
        <v>0</v>
      </c>
      <c r="M85" s="937">
        <f t="shared" si="17"/>
        <v>0</v>
      </c>
      <c r="N85" s="936">
        <f>H85*D85</f>
        <v>0</v>
      </c>
      <c r="O85" s="936">
        <f>I85*D85</f>
        <v>0</v>
      </c>
      <c r="P85" s="936">
        <f>J85*D85</f>
        <v>0</v>
      </c>
      <c r="Q85" s="173">
        <f t="shared" si="16"/>
        <v>0</v>
      </c>
      <c r="R85" s="79"/>
    </row>
    <row r="86" spans="1:19" ht="18" customHeight="1" x14ac:dyDescent="0.2">
      <c r="A86" s="181" t="s">
        <v>464</v>
      </c>
      <c r="B86" s="157" t="s">
        <v>255</v>
      </c>
      <c r="C86" s="152"/>
      <c r="D86" s="362">
        <v>45</v>
      </c>
      <c r="E86" s="149"/>
      <c r="F86" s="149"/>
      <c r="G86" s="116"/>
      <c r="H86" s="116"/>
      <c r="I86" s="116"/>
      <c r="J86" s="116"/>
      <c r="K86" s="936">
        <f>E86*D86</f>
        <v>0</v>
      </c>
      <c r="L86" s="936">
        <f t="shared" si="15"/>
        <v>0</v>
      </c>
      <c r="M86" s="937">
        <f t="shared" si="17"/>
        <v>0</v>
      </c>
      <c r="N86" s="936">
        <f>H86*D86</f>
        <v>0</v>
      </c>
      <c r="O86" s="936">
        <f>I86*D86</f>
        <v>0</v>
      </c>
      <c r="P86" s="936">
        <f>J86*D86</f>
        <v>0</v>
      </c>
      <c r="Q86" s="173">
        <f t="shared" si="16"/>
        <v>0</v>
      </c>
      <c r="R86" s="79"/>
    </row>
    <row r="87" spans="1:19" ht="18" hidden="1" customHeight="1" x14ac:dyDescent="0.2">
      <c r="A87" s="181" t="s">
        <v>52</v>
      </c>
      <c r="B87" s="157" t="s">
        <v>395</v>
      </c>
      <c r="C87" s="152"/>
      <c r="D87" s="362">
        <v>20</v>
      </c>
      <c r="E87" s="149"/>
      <c r="F87" s="149"/>
      <c r="G87" s="116"/>
      <c r="H87" s="116"/>
      <c r="I87" s="116"/>
      <c r="J87" s="116"/>
      <c r="K87" s="1030">
        <f>E87*D87</f>
        <v>0</v>
      </c>
      <c r="L87" s="1030">
        <f>F87*D87</f>
        <v>0</v>
      </c>
      <c r="M87" s="1017">
        <f>G87*D87</f>
        <v>0</v>
      </c>
      <c r="N87" s="1030">
        <f>H87*D87</f>
        <v>0</v>
      </c>
      <c r="O87" s="1030">
        <v>0</v>
      </c>
      <c r="P87" s="1030">
        <v>0</v>
      </c>
      <c r="Q87" s="173">
        <f t="shared" si="16"/>
        <v>0</v>
      </c>
      <c r="R87" s="79"/>
    </row>
    <row r="88" spans="1:19" ht="18" customHeight="1" x14ac:dyDescent="0.2">
      <c r="A88" s="156" t="s">
        <v>52</v>
      </c>
      <c r="B88" s="184" t="s">
        <v>285</v>
      </c>
      <c r="C88" s="152"/>
      <c r="D88" s="362">
        <v>7</v>
      </c>
      <c r="E88" s="149"/>
      <c r="F88" s="149"/>
      <c r="G88" s="116"/>
      <c r="H88" s="116"/>
      <c r="I88" s="116"/>
      <c r="J88" s="116"/>
      <c r="K88" s="936">
        <f t="shared" si="11"/>
        <v>0</v>
      </c>
      <c r="L88" s="936">
        <f>F88*D88</f>
        <v>0</v>
      </c>
      <c r="M88" s="164">
        <f t="shared" si="17"/>
        <v>0</v>
      </c>
      <c r="N88" s="936">
        <f t="shared" si="12"/>
        <v>0</v>
      </c>
      <c r="O88" s="936">
        <v>0</v>
      </c>
      <c r="P88" s="936">
        <f>J88*D88</f>
        <v>0</v>
      </c>
      <c r="Q88" s="173">
        <f t="shared" si="16"/>
        <v>0</v>
      </c>
      <c r="R88" s="79"/>
    </row>
    <row r="89" spans="1:19" ht="18" hidden="1" customHeight="1" x14ac:dyDescent="0.2">
      <c r="A89" s="185"/>
      <c r="B89" s="139" t="s">
        <v>170</v>
      </c>
      <c r="C89" s="186"/>
      <c r="D89" s="376"/>
      <c r="E89" s="142"/>
      <c r="F89" s="142"/>
      <c r="G89" s="143"/>
      <c r="H89" s="143"/>
      <c r="I89" s="143"/>
      <c r="J89" s="143"/>
      <c r="K89" s="368"/>
      <c r="L89" s="368"/>
      <c r="M89" s="369"/>
      <c r="N89" s="368"/>
      <c r="O89" s="368"/>
      <c r="P89" s="368"/>
      <c r="Q89" s="370"/>
      <c r="R89" s="79"/>
    </row>
    <row r="90" spans="1:19" ht="18" hidden="1" customHeight="1" x14ac:dyDescent="0.2">
      <c r="A90" s="189">
        <v>1200</v>
      </c>
      <c r="B90" s="184" t="s">
        <v>171</v>
      </c>
      <c r="C90" s="152"/>
      <c r="D90" s="362"/>
      <c r="E90" s="190"/>
      <c r="F90" s="190"/>
      <c r="G90" s="191"/>
      <c r="H90" s="191"/>
      <c r="I90" s="191"/>
      <c r="J90" s="143"/>
      <c r="K90" s="150"/>
      <c r="L90" s="150"/>
      <c r="M90" s="151"/>
      <c r="N90" s="150"/>
      <c r="O90" s="150"/>
      <c r="P90" s="368"/>
      <c r="Q90" s="377"/>
      <c r="R90" s="79"/>
    </row>
    <row r="91" spans="1:19" ht="18" hidden="1" customHeight="1" x14ac:dyDescent="0.2">
      <c r="A91" s="189">
        <v>1201</v>
      </c>
      <c r="B91" s="184" t="s">
        <v>172</v>
      </c>
      <c r="C91" s="152"/>
      <c r="D91" s="362"/>
      <c r="E91" s="190"/>
      <c r="F91" s="190"/>
      <c r="G91" s="191"/>
      <c r="H91" s="191"/>
      <c r="I91" s="191"/>
      <c r="J91" s="143"/>
      <c r="K91" s="150"/>
      <c r="L91" s="150"/>
      <c r="M91" s="151"/>
      <c r="N91" s="150"/>
      <c r="O91" s="150"/>
      <c r="P91" s="368"/>
      <c r="Q91" s="377"/>
      <c r="R91" s="79"/>
    </row>
    <row r="92" spans="1:19" ht="18" hidden="1" customHeight="1" x14ac:dyDescent="0.2">
      <c r="A92" s="189">
        <v>1250</v>
      </c>
      <c r="B92" s="184" t="s">
        <v>173</v>
      </c>
      <c r="C92" s="152"/>
      <c r="D92" s="362"/>
      <c r="E92" s="190"/>
      <c r="F92" s="190"/>
      <c r="G92" s="191"/>
      <c r="H92" s="191"/>
      <c r="I92" s="191"/>
      <c r="J92" s="143"/>
      <c r="K92" s="150"/>
      <c r="L92" s="150"/>
      <c r="M92" s="151"/>
      <c r="N92" s="150"/>
      <c r="O92" s="150"/>
      <c r="P92" s="368"/>
      <c r="Q92" s="377"/>
      <c r="R92" s="79"/>
    </row>
    <row r="93" spans="1:19" ht="18" hidden="1" customHeight="1" x14ac:dyDescent="0.2">
      <c r="A93" s="185"/>
      <c r="B93" s="139" t="s">
        <v>174</v>
      </c>
      <c r="C93" s="186"/>
      <c r="D93" s="376"/>
      <c r="E93" s="142"/>
      <c r="F93" s="142"/>
      <c r="G93" s="143"/>
      <c r="H93" s="143"/>
      <c r="I93" s="143"/>
      <c r="J93" s="143"/>
      <c r="K93" s="368"/>
      <c r="L93" s="368"/>
      <c r="M93" s="369"/>
      <c r="N93" s="368"/>
      <c r="O93" s="368"/>
      <c r="P93" s="368"/>
      <c r="Q93" s="370"/>
      <c r="R93" s="79"/>
    </row>
    <row r="94" spans="1:19" ht="18" hidden="1" customHeight="1" x14ac:dyDescent="0.2">
      <c r="A94" s="189">
        <v>1300</v>
      </c>
      <c r="B94" s="184" t="s">
        <v>174</v>
      </c>
      <c r="C94" s="123"/>
      <c r="D94" s="362"/>
      <c r="E94" s="195"/>
      <c r="F94" s="149"/>
      <c r="G94" s="196" t="s">
        <v>93</v>
      </c>
      <c r="H94" s="197"/>
      <c r="I94" s="198"/>
      <c r="J94" s="199"/>
      <c r="K94" s="363">
        <f t="shared" ref="K94:K107" si="18">E94*D94</f>
        <v>0</v>
      </c>
      <c r="L94" s="117">
        <f t="shared" ref="L94:L107" si="19">F94*D94</f>
        <v>0</v>
      </c>
      <c r="M94" s="364">
        <f t="shared" ref="M94:M107" si="20">G94*D94</f>
        <v>0</v>
      </c>
      <c r="N94" s="378">
        <f t="shared" ref="N94:N107" si="21">H94*D94</f>
        <v>0</v>
      </c>
      <c r="O94" s="366">
        <f t="shared" ref="O94:O107" si="22">I94*D94</f>
        <v>0</v>
      </c>
      <c r="P94" s="367"/>
      <c r="Q94" s="173">
        <f t="shared" ref="Q94:Q107" si="23">SUM(K94:M94)</f>
        <v>0</v>
      </c>
      <c r="R94" s="79"/>
    </row>
    <row r="95" spans="1:19" ht="18" hidden="1" customHeight="1" x14ac:dyDescent="0.2">
      <c r="A95" s="202">
        <v>1300</v>
      </c>
      <c r="B95" s="184" t="s">
        <v>175</v>
      </c>
      <c r="C95" s="123"/>
      <c r="D95" s="362"/>
      <c r="E95" s="203"/>
      <c r="F95" s="149"/>
      <c r="G95" s="196"/>
      <c r="H95" s="197"/>
      <c r="I95" s="198"/>
      <c r="J95" s="199"/>
      <c r="K95" s="363">
        <f t="shared" si="18"/>
        <v>0</v>
      </c>
      <c r="L95" s="117">
        <f t="shared" si="19"/>
        <v>0</v>
      </c>
      <c r="M95" s="364">
        <f t="shared" si="20"/>
        <v>0</v>
      </c>
      <c r="N95" s="378">
        <f t="shared" si="21"/>
        <v>0</v>
      </c>
      <c r="O95" s="366">
        <f t="shared" si="22"/>
        <v>0</v>
      </c>
      <c r="P95" s="367"/>
      <c r="Q95" s="173">
        <f t="shared" si="23"/>
        <v>0</v>
      </c>
      <c r="R95" s="79"/>
      <c r="S95" s="154" t="s">
        <v>74</v>
      </c>
    </row>
    <row r="96" spans="1:19" ht="18" hidden="1" customHeight="1" x14ac:dyDescent="0.2">
      <c r="A96" s="202">
        <v>1301</v>
      </c>
      <c r="B96" s="184" t="s">
        <v>176</v>
      </c>
      <c r="C96" s="123"/>
      <c r="D96" s="362"/>
      <c r="E96" s="203"/>
      <c r="F96" s="149"/>
      <c r="G96" s="196"/>
      <c r="H96" s="197"/>
      <c r="I96" s="198"/>
      <c r="J96" s="199"/>
      <c r="K96" s="363">
        <f t="shared" si="18"/>
        <v>0</v>
      </c>
      <c r="L96" s="117">
        <f t="shared" si="19"/>
        <v>0</v>
      </c>
      <c r="M96" s="364">
        <f t="shared" si="20"/>
        <v>0</v>
      </c>
      <c r="N96" s="378">
        <f t="shared" si="21"/>
        <v>0</v>
      </c>
      <c r="O96" s="366">
        <f t="shared" si="22"/>
        <v>0</v>
      </c>
      <c r="P96" s="367"/>
      <c r="Q96" s="173">
        <f t="shared" si="23"/>
        <v>0</v>
      </c>
      <c r="R96" s="79"/>
      <c r="S96" s="165">
        <f>SUM(M95:M97)</f>
        <v>0</v>
      </c>
    </row>
    <row r="97" spans="1:18" ht="19.149999999999999" hidden="1" customHeight="1" x14ac:dyDescent="0.2">
      <c r="A97" s="202">
        <v>1301</v>
      </c>
      <c r="B97" s="184" t="s">
        <v>177</v>
      </c>
      <c r="C97" s="123"/>
      <c r="D97" s="362"/>
      <c r="E97" s="203"/>
      <c r="F97" s="149"/>
      <c r="G97" s="196"/>
      <c r="H97" s="197"/>
      <c r="I97" s="198"/>
      <c r="J97" s="199"/>
      <c r="K97" s="363">
        <f t="shared" si="18"/>
        <v>0</v>
      </c>
      <c r="L97" s="117">
        <f t="shared" si="19"/>
        <v>0</v>
      </c>
      <c r="M97" s="364">
        <f t="shared" si="20"/>
        <v>0</v>
      </c>
      <c r="N97" s="378">
        <f t="shared" si="21"/>
        <v>0</v>
      </c>
      <c r="O97" s="366">
        <f t="shared" si="22"/>
        <v>0</v>
      </c>
      <c r="P97" s="367"/>
      <c r="Q97" s="173">
        <f t="shared" si="23"/>
        <v>0</v>
      </c>
      <c r="R97" s="169"/>
    </row>
    <row r="98" spans="1:18" ht="19.149999999999999" hidden="1" customHeight="1" x14ac:dyDescent="0.2">
      <c r="A98" s="202">
        <v>1302</v>
      </c>
      <c r="B98" s="184" t="s">
        <v>178</v>
      </c>
      <c r="C98" s="123"/>
      <c r="D98" s="362"/>
      <c r="E98" s="203"/>
      <c r="F98" s="149"/>
      <c r="G98" s="196"/>
      <c r="H98" s="197"/>
      <c r="I98" s="198"/>
      <c r="J98" s="199"/>
      <c r="K98" s="363">
        <f t="shared" si="18"/>
        <v>0</v>
      </c>
      <c r="L98" s="117">
        <f t="shared" si="19"/>
        <v>0</v>
      </c>
      <c r="M98" s="364">
        <f t="shared" si="20"/>
        <v>0</v>
      </c>
      <c r="N98" s="378">
        <f t="shared" si="21"/>
        <v>0</v>
      </c>
      <c r="O98" s="366">
        <f t="shared" si="22"/>
        <v>0</v>
      </c>
      <c r="P98" s="367"/>
      <c r="Q98" s="173">
        <f t="shared" si="23"/>
        <v>0</v>
      </c>
      <c r="R98" s="169"/>
    </row>
    <row r="99" spans="1:18" ht="19.149999999999999" hidden="1" customHeight="1" x14ac:dyDescent="0.2">
      <c r="A99" s="202">
        <v>1302</v>
      </c>
      <c r="B99" s="184" t="s">
        <v>179</v>
      </c>
      <c r="C99" s="123"/>
      <c r="D99" s="362"/>
      <c r="E99" s="203"/>
      <c r="F99" s="149"/>
      <c r="G99" s="196"/>
      <c r="H99" s="197"/>
      <c r="I99" s="198"/>
      <c r="J99" s="199"/>
      <c r="K99" s="363">
        <f t="shared" si="18"/>
        <v>0</v>
      </c>
      <c r="L99" s="117">
        <f t="shared" si="19"/>
        <v>0</v>
      </c>
      <c r="M99" s="364">
        <f t="shared" si="20"/>
        <v>0</v>
      </c>
      <c r="N99" s="378">
        <f t="shared" si="21"/>
        <v>0</v>
      </c>
      <c r="O99" s="366">
        <f t="shared" si="22"/>
        <v>0</v>
      </c>
      <c r="P99" s="367"/>
      <c r="Q99" s="173">
        <f t="shared" si="23"/>
        <v>0</v>
      </c>
      <c r="R99" s="169"/>
    </row>
    <row r="100" spans="1:18" ht="19.149999999999999" hidden="1" customHeight="1" x14ac:dyDescent="0.2">
      <c r="A100" s="202">
        <v>1303</v>
      </c>
      <c r="B100" s="184" t="s">
        <v>180</v>
      </c>
      <c r="C100" s="123"/>
      <c r="D100" s="362"/>
      <c r="E100" s="203"/>
      <c r="F100" s="149"/>
      <c r="G100" s="196"/>
      <c r="H100" s="197"/>
      <c r="I100" s="198"/>
      <c r="J100" s="199"/>
      <c r="K100" s="363">
        <f t="shared" si="18"/>
        <v>0</v>
      </c>
      <c r="L100" s="117">
        <f t="shared" si="19"/>
        <v>0</v>
      </c>
      <c r="M100" s="364">
        <f t="shared" si="20"/>
        <v>0</v>
      </c>
      <c r="N100" s="378">
        <f t="shared" si="21"/>
        <v>0</v>
      </c>
      <c r="O100" s="366">
        <f t="shared" si="22"/>
        <v>0</v>
      </c>
      <c r="P100" s="367"/>
      <c r="Q100" s="173">
        <f t="shared" si="23"/>
        <v>0</v>
      </c>
      <c r="R100" s="169"/>
    </row>
    <row r="101" spans="1:18" ht="19.149999999999999" hidden="1" customHeight="1" x14ac:dyDescent="0.2">
      <c r="A101" s="202">
        <v>1303</v>
      </c>
      <c r="B101" s="184" t="s">
        <v>181</v>
      </c>
      <c r="C101" s="123"/>
      <c r="D101" s="362"/>
      <c r="E101" s="203"/>
      <c r="F101" s="149"/>
      <c r="G101" s="196"/>
      <c r="H101" s="197"/>
      <c r="I101" s="198"/>
      <c r="J101" s="199"/>
      <c r="K101" s="363">
        <f t="shared" si="18"/>
        <v>0</v>
      </c>
      <c r="L101" s="117">
        <f t="shared" si="19"/>
        <v>0</v>
      </c>
      <c r="M101" s="364">
        <f t="shared" si="20"/>
        <v>0</v>
      </c>
      <c r="N101" s="378">
        <f t="shared" si="21"/>
        <v>0</v>
      </c>
      <c r="O101" s="366">
        <f t="shared" si="22"/>
        <v>0</v>
      </c>
      <c r="P101" s="367"/>
      <c r="Q101" s="173">
        <f t="shared" si="23"/>
        <v>0</v>
      </c>
      <c r="R101" s="169"/>
    </row>
    <row r="102" spans="1:18" ht="19.149999999999999" hidden="1" customHeight="1" x14ac:dyDescent="0.2">
      <c r="A102" s="202">
        <v>1304</v>
      </c>
      <c r="B102" s="184" t="s">
        <v>182</v>
      </c>
      <c r="C102" s="123"/>
      <c r="D102" s="362"/>
      <c r="E102" s="203"/>
      <c r="F102" s="149"/>
      <c r="G102" s="196"/>
      <c r="H102" s="197"/>
      <c r="I102" s="198"/>
      <c r="J102" s="199"/>
      <c r="K102" s="363">
        <f t="shared" si="18"/>
        <v>0</v>
      </c>
      <c r="L102" s="117">
        <f t="shared" si="19"/>
        <v>0</v>
      </c>
      <c r="M102" s="364">
        <f t="shared" si="20"/>
        <v>0</v>
      </c>
      <c r="N102" s="378">
        <f t="shared" si="21"/>
        <v>0</v>
      </c>
      <c r="O102" s="366">
        <f t="shared" si="22"/>
        <v>0</v>
      </c>
      <c r="P102" s="367"/>
      <c r="Q102" s="173">
        <f t="shared" si="23"/>
        <v>0</v>
      </c>
      <c r="R102" s="169"/>
    </row>
    <row r="103" spans="1:18" ht="19.149999999999999" hidden="1" customHeight="1" x14ac:dyDescent="0.2">
      <c r="A103" s="202">
        <v>1305</v>
      </c>
      <c r="B103" s="184" t="s">
        <v>183</v>
      </c>
      <c r="C103" s="123"/>
      <c r="D103" s="362"/>
      <c r="E103" s="203"/>
      <c r="F103" s="149"/>
      <c r="G103" s="196"/>
      <c r="H103" s="197"/>
      <c r="I103" s="198"/>
      <c r="J103" s="199"/>
      <c r="K103" s="363">
        <f t="shared" si="18"/>
        <v>0</v>
      </c>
      <c r="L103" s="117">
        <f t="shared" si="19"/>
        <v>0</v>
      </c>
      <c r="M103" s="364">
        <f t="shared" si="20"/>
        <v>0</v>
      </c>
      <c r="N103" s="378">
        <f t="shared" si="21"/>
        <v>0</v>
      </c>
      <c r="O103" s="366">
        <f t="shared" si="22"/>
        <v>0</v>
      </c>
      <c r="P103" s="367"/>
      <c r="Q103" s="173">
        <f t="shared" si="23"/>
        <v>0</v>
      </c>
      <c r="R103" s="169"/>
    </row>
    <row r="104" spans="1:18" ht="19.149999999999999" hidden="1" customHeight="1" x14ac:dyDescent="0.2">
      <c r="A104" s="202">
        <v>1305</v>
      </c>
      <c r="B104" s="184" t="s">
        <v>184</v>
      </c>
      <c r="C104" s="123"/>
      <c r="D104" s="362"/>
      <c r="E104" s="203"/>
      <c r="F104" s="149"/>
      <c r="G104" s="196"/>
      <c r="H104" s="197"/>
      <c r="I104" s="198"/>
      <c r="J104" s="199"/>
      <c r="K104" s="363">
        <f t="shared" si="18"/>
        <v>0</v>
      </c>
      <c r="L104" s="117">
        <f t="shared" si="19"/>
        <v>0</v>
      </c>
      <c r="M104" s="364">
        <f t="shared" si="20"/>
        <v>0</v>
      </c>
      <c r="N104" s="378">
        <f t="shared" si="21"/>
        <v>0</v>
      </c>
      <c r="O104" s="366">
        <f t="shared" si="22"/>
        <v>0</v>
      </c>
      <c r="P104" s="367"/>
      <c r="Q104" s="173">
        <f t="shared" si="23"/>
        <v>0</v>
      </c>
      <c r="R104" s="169"/>
    </row>
    <row r="105" spans="1:18" ht="19.149999999999999" hidden="1" customHeight="1" x14ac:dyDescent="0.2">
      <c r="A105" s="202">
        <v>1305</v>
      </c>
      <c r="B105" s="184" t="s">
        <v>240</v>
      </c>
      <c r="C105" s="123"/>
      <c r="D105" s="362"/>
      <c r="E105" s="203"/>
      <c r="F105" s="149"/>
      <c r="G105" s="196"/>
      <c r="H105" s="197"/>
      <c r="I105" s="198"/>
      <c r="J105" s="199"/>
      <c r="K105" s="363">
        <f t="shared" si="18"/>
        <v>0</v>
      </c>
      <c r="L105" s="117">
        <f t="shared" si="19"/>
        <v>0</v>
      </c>
      <c r="M105" s="364">
        <f t="shared" si="20"/>
        <v>0</v>
      </c>
      <c r="N105" s="378">
        <f t="shared" si="21"/>
        <v>0</v>
      </c>
      <c r="O105" s="366">
        <f t="shared" si="22"/>
        <v>0</v>
      </c>
      <c r="P105" s="367"/>
      <c r="Q105" s="173">
        <f t="shared" si="23"/>
        <v>0</v>
      </c>
      <c r="R105" s="169"/>
    </row>
    <row r="106" spans="1:18" ht="19.149999999999999" hidden="1" customHeight="1" x14ac:dyDescent="0.2">
      <c r="A106" s="202">
        <v>1305</v>
      </c>
      <c r="B106" s="184" t="s">
        <v>185</v>
      </c>
      <c r="C106" s="123"/>
      <c r="D106" s="362"/>
      <c r="E106" s="203"/>
      <c r="F106" s="149"/>
      <c r="G106" s="196"/>
      <c r="H106" s="197"/>
      <c r="I106" s="198"/>
      <c r="J106" s="199"/>
      <c r="K106" s="363">
        <f t="shared" si="18"/>
        <v>0</v>
      </c>
      <c r="L106" s="117">
        <f t="shared" si="19"/>
        <v>0</v>
      </c>
      <c r="M106" s="364">
        <f t="shared" si="20"/>
        <v>0</v>
      </c>
      <c r="N106" s="378">
        <f t="shared" si="21"/>
        <v>0</v>
      </c>
      <c r="O106" s="366">
        <f t="shared" si="22"/>
        <v>0</v>
      </c>
      <c r="P106" s="367"/>
      <c r="Q106" s="173">
        <f t="shared" si="23"/>
        <v>0</v>
      </c>
      <c r="R106" s="169"/>
    </row>
    <row r="107" spans="1:18" ht="19.149999999999999" hidden="1" customHeight="1" x14ac:dyDescent="0.2">
      <c r="A107" s="202">
        <v>1306</v>
      </c>
      <c r="B107" s="184" t="s">
        <v>186</v>
      </c>
      <c r="C107" s="123"/>
      <c r="D107" s="362"/>
      <c r="E107" s="203"/>
      <c r="F107" s="149"/>
      <c r="G107" s="196"/>
      <c r="H107" s="197"/>
      <c r="I107" s="198"/>
      <c r="J107" s="199"/>
      <c r="K107" s="363">
        <f t="shared" si="18"/>
        <v>0</v>
      </c>
      <c r="L107" s="117">
        <f t="shared" si="19"/>
        <v>0</v>
      </c>
      <c r="M107" s="364">
        <f t="shared" si="20"/>
        <v>0</v>
      </c>
      <c r="N107" s="378">
        <f t="shared" si="21"/>
        <v>0</v>
      </c>
      <c r="O107" s="366">
        <f t="shared" si="22"/>
        <v>0</v>
      </c>
      <c r="P107" s="367"/>
      <c r="Q107" s="173">
        <f t="shared" si="23"/>
        <v>0</v>
      </c>
      <c r="R107" s="169"/>
    </row>
    <row r="108" spans="1:18" ht="19.149999999999999" hidden="1" customHeight="1" x14ac:dyDescent="0.2">
      <c r="A108" s="205"/>
      <c r="B108" s="139" t="s">
        <v>234</v>
      </c>
      <c r="C108" s="206"/>
      <c r="D108" s="379"/>
      <c r="E108" s="208"/>
      <c r="F108" s="209"/>
      <c r="G108" s="199"/>
      <c r="H108" s="199"/>
      <c r="I108" s="199"/>
      <c r="J108" s="199"/>
      <c r="K108" s="367"/>
      <c r="L108" s="367"/>
      <c r="M108" s="380"/>
      <c r="N108" s="367"/>
      <c r="O108" s="381"/>
      <c r="P108" s="382"/>
      <c r="Q108" s="383"/>
      <c r="R108" s="169"/>
    </row>
    <row r="109" spans="1:18" ht="19.149999999999999" hidden="1" customHeight="1" x14ac:dyDescent="0.2">
      <c r="A109" s="202">
        <v>1307</v>
      </c>
      <c r="B109" s="184" t="s">
        <v>187</v>
      </c>
      <c r="C109" s="123"/>
      <c r="D109" s="362"/>
      <c r="E109" s="203"/>
      <c r="F109" s="149"/>
      <c r="G109" s="196"/>
      <c r="H109" s="197"/>
      <c r="I109" s="198"/>
      <c r="J109" s="199"/>
      <c r="K109" s="363">
        <f t="shared" ref="K109:K118" si="24">E109*D109</f>
        <v>0</v>
      </c>
      <c r="L109" s="117">
        <f t="shared" ref="L109:L118" si="25">F109*D109</f>
        <v>0</v>
      </c>
      <c r="M109" s="364">
        <f t="shared" ref="M109:M118" si="26">G109*D109</f>
        <v>0</v>
      </c>
      <c r="N109" s="378">
        <f t="shared" ref="N109:N118" si="27">H109*D109</f>
        <v>0</v>
      </c>
      <c r="O109" s="366">
        <f t="shared" ref="O109:O118" si="28">I109*D109</f>
        <v>0</v>
      </c>
      <c r="P109" s="367"/>
      <c r="Q109" s="173">
        <f t="shared" ref="Q109:Q118" si="29">SUM(K109:M109)</f>
        <v>0</v>
      </c>
      <c r="R109" s="169"/>
    </row>
    <row r="110" spans="1:18" ht="19.149999999999999" hidden="1" customHeight="1" x14ac:dyDescent="0.2">
      <c r="A110" s="202">
        <v>1308</v>
      </c>
      <c r="B110" s="184" t="s">
        <v>188</v>
      </c>
      <c r="C110" s="123"/>
      <c r="D110" s="362"/>
      <c r="E110" s="203"/>
      <c r="F110" s="149"/>
      <c r="G110" s="196"/>
      <c r="H110" s="197"/>
      <c r="I110" s="198"/>
      <c r="J110" s="199"/>
      <c r="K110" s="363">
        <f t="shared" si="24"/>
        <v>0</v>
      </c>
      <c r="L110" s="117">
        <f t="shared" si="25"/>
        <v>0</v>
      </c>
      <c r="M110" s="364">
        <f t="shared" si="26"/>
        <v>0</v>
      </c>
      <c r="N110" s="378">
        <f t="shared" si="27"/>
        <v>0</v>
      </c>
      <c r="O110" s="366">
        <f t="shared" si="28"/>
        <v>0</v>
      </c>
      <c r="P110" s="367"/>
      <c r="Q110" s="173">
        <f t="shared" si="29"/>
        <v>0</v>
      </c>
      <c r="R110" s="169"/>
    </row>
    <row r="111" spans="1:18" ht="19.149999999999999" hidden="1" customHeight="1" x14ac:dyDescent="0.2">
      <c r="A111" s="202">
        <v>1309</v>
      </c>
      <c r="B111" s="184" t="s">
        <v>189</v>
      </c>
      <c r="C111" s="123"/>
      <c r="D111" s="362"/>
      <c r="E111" s="203"/>
      <c r="F111" s="149"/>
      <c r="G111" s="196"/>
      <c r="H111" s="197"/>
      <c r="I111" s="198"/>
      <c r="J111" s="199"/>
      <c r="K111" s="363">
        <f t="shared" si="24"/>
        <v>0</v>
      </c>
      <c r="L111" s="117">
        <f t="shared" si="25"/>
        <v>0</v>
      </c>
      <c r="M111" s="364">
        <f t="shared" si="26"/>
        <v>0</v>
      </c>
      <c r="N111" s="378">
        <f t="shared" si="27"/>
        <v>0</v>
      </c>
      <c r="O111" s="366">
        <f t="shared" si="28"/>
        <v>0</v>
      </c>
      <c r="P111" s="367"/>
      <c r="Q111" s="173">
        <f t="shared" si="29"/>
        <v>0</v>
      </c>
      <c r="R111" s="169"/>
    </row>
    <row r="112" spans="1:18" ht="19.149999999999999" hidden="1" customHeight="1" x14ac:dyDescent="0.2">
      <c r="A112" s="202">
        <v>1309</v>
      </c>
      <c r="B112" s="184" t="s">
        <v>190</v>
      </c>
      <c r="C112" s="123"/>
      <c r="D112" s="362"/>
      <c r="E112" s="203"/>
      <c r="F112" s="149"/>
      <c r="G112" s="196"/>
      <c r="H112" s="197"/>
      <c r="I112" s="198"/>
      <c r="J112" s="199"/>
      <c r="K112" s="363">
        <f t="shared" si="24"/>
        <v>0</v>
      </c>
      <c r="L112" s="117">
        <f t="shared" si="25"/>
        <v>0</v>
      </c>
      <c r="M112" s="364">
        <f t="shared" si="26"/>
        <v>0</v>
      </c>
      <c r="N112" s="378">
        <f t="shared" si="27"/>
        <v>0</v>
      </c>
      <c r="O112" s="366">
        <f t="shared" si="28"/>
        <v>0</v>
      </c>
      <c r="P112" s="367"/>
      <c r="Q112" s="173">
        <f t="shared" si="29"/>
        <v>0</v>
      </c>
      <c r="R112" s="169"/>
    </row>
    <row r="113" spans="1:18" ht="19.149999999999999" hidden="1" customHeight="1" x14ac:dyDescent="0.2">
      <c r="A113" s="202">
        <v>1310</v>
      </c>
      <c r="B113" s="184" t="s">
        <v>191</v>
      </c>
      <c r="C113" s="123"/>
      <c r="D113" s="362"/>
      <c r="E113" s="203"/>
      <c r="F113" s="149"/>
      <c r="G113" s="196"/>
      <c r="H113" s="197"/>
      <c r="I113" s="198"/>
      <c r="J113" s="199"/>
      <c r="K113" s="363">
        <f t="shared" si="24"/>
        <v>0</v>
      </c>
      <c r="L113" s="117">
        <f t="shared" si="25"/>
        <v>0</v>
      </c>
      <c r="M113" s="364">
        <f t="shared" si="26"/>
        <v>0</v>
      </c>
      <c r="N113" s="378">
        <f t="shared" si="27"/>
        <v>0</v>
      </c>
      <c r="O113" s="366">
        <f t="shared" si="28"/>
        <v>0</v>
      </c>
      <c r="P113" s="367"/>
      <c r="Q113" s="173">
        <f t="shared" si="29"/>
        <v>0</v>
      </c>
      <c r="R113" s="169"/>
    </row>
    <row r="114" spans="1:18" ht="19.149999999999999" hidden="1" customHeight="1" x14ac:dyDescent="0.2">
      <c r="A114" s="202">
        <v>1311</v>
      </c>
      <c r="B114" s="184" t="s">
        <v>192</v>
      </c>
      <c r="C114" s="123"/>
      <c r="D114" s="362"/>
      <c r="E114" s="203"/>
      <c r="F114" s="149"/>
      <c r="G114" s="196"/>
      <c r="H114" s="197"/>
      <c r="I114" s="198"/>
      <c r="J114" s="199"/>
      <c r="K114" s="363">
        <f t="shared" si="24"/>
        <v>0</v>
      </c>
      <c r="L114" s="117">
        <f t="shared" si="25"/>
        <v>0</v>
      </c>
      <c r="M114" s="364">
        <f t="shared" si="26"/>
        <v>0</v>
      </c>
      <c r="N114" s="378">
        <f t="shared" si="27"/>
        <v>0</v>
      </c>
      <c r="O114" s="366">
        <f t="shared" si="28"/>
        <v>0</v>
      </c>
      <c r="P114" s="367"/>
      <c r="Q114" s="173">
        <f t="shared" si="29"/>
        <v>0</v>
      </c>
      <c r="R114" s="169"/>
    </row>
    <row r="115" spans="1:18" ht="19.149999999999999" hidden="1" customHeight="1" x14ac:dyDescent="0.2">
      <c r="A115" s="202">
        <v>1311</v>
      </c>
      <c r="B115" s="184" t="s">
        <v>192</v>
      </c>
      <c r="C115" s="123"/>
      <c r="D115" s="362"/>
      <c r="E115" s="203"/>
      <c r="F115" s="149"/>
      <c r="G115" s="196"/>
      <c r="H115" s="197"/>
      <c r="I115" s="198"/>
      <c r="J115" s="199"/>
      <c r="K115" s="363">
        <f t="shared" si="24"/>
        <v>0</v>
      </c>
      <c r="L115" s="117">
        <f t="shared" si="25"/>
        <v>0</v>
      </c>
      <c r="M115" s="364">
        <f t="shared" si="26"/>
        <v>0</v>
      </c>
      <c r="N115" s="378">
        <f t="shared" si="27"/>
        <v>0</v>
      </c>
      <c r="O115" s="366">
        <f t="shared" si="28"/>
        <v>0</v>
      </c>
      <c r="P115" s="367"/>
      <c r="Q115" s="173">
        <f t="shared" si="29"/>
        <v>0</v>
      </c>
      <c r="R115" s="169"/>
    </row>
    <row r="116" spans="1:18" ht="19.149999999999999" hidden="1" customHeight="1" x14ac:dyDescent="0.2">
      <c r="A116" s="202">
        <v>1312</v>
      </c>
      <c r="B116" s="184" t="s">
        <v>193</v>
      </c>
      <c r="C116" s="123"/>
      <c r="D116" s="362"/>
      <c r="E116" s="203"/>
      <c r="F116" s="149"/>
      <c r="G116" s="196"/>
      <c r="H116" s="197"/>
      <c r="I116" s="198"/>
      <c r="J116" s="199"/>
      <c r="K116" s="363">
        <f t="shared" si="24"/>
        <v>0</v>
      </c>
      <c r="L116" s="117">
        <f t="shared" si="25"/>
        <v>0</v>
      </c>
      <c r="M116" s="364">
        <f t="shared" si="26"/>
        <v>0</v>
      </c>
      <c r="N116" s="378">
        <f t="shared" si="27"/>
        <v>0</v>
      </c>
      <c r="O116" s="366">
        <f t="shared" si="28"/>
        <v>0</v>
      </c>
      <c r="P116" s="367"/>
      <c r="Q116" s="173">
        <f t="shared" si="29"/>
        <v>0</v>
      </c>
      <c r="R116" s="169"/>
    </row>
    <row r="117" spans="1:18" ht="19.149999999999999" hidden="1" customHeight="1" x14ac:dyDescent="0.2">
      <c r="A117" s="202">
        <v>1314</v>
      </c>
      <c r="B117" s="184" t="s">
        <v>194</v>
      </c>
      <c r="C117" s="123"/>
      <c r="D117" s="362"/>
      <c r="E117" s="203"/>
      <c r="F117" s="149"/>
      <c r="G117" s="196"/>
      <c r="H117" s="197"/>
      <c r="I117" s="198"/>
      <c r="J117" s="199"/>
      <c r="K117" s="363">
        <f t="shared" si="24"/>
        <v>0</v>
      </c>
      <c r="L117" s="117">
        <f t="shared" si="25"/>
        <v>0</v>
      </c>
      <c r="M117" s="364">
        <f t="shared" si="26"/>
        <v>0</v>
      </c>
      <c r="N117" s="378">
        <f t="shared" si="27"/>
        <v>0</v>
      </c>
      <c r="O117" s="366">
        <f t="shared" si="28"/>
        <v>0</v>
      </c>
      <c r="P117" s="367"/>
      <c r="Q117" s="173">
        <f t="shared" si="29"/>
        <v>0</v>
      </c>
      <c r="R117" s="169"/>
    </row>
    <row r="118" spans="1:18" ht="19.149999999999999" hidden="1" customHeight="1" x14ac:dyDescent="0.2">
      <c r="A118" s="202">
        <v>1315</v>
      </c>
      <c r="B118" s="184" t="s">
        <v>195</v>
      </c>
      <c r="C118" s="123"/>
      <c r="D118" s="362"/>
      <c r="E118" s="203"/>
      <c r="F118" s="149"/>
      <c r="G118" s="196"/>
      <c r="H118" s="197"/>
      <c r="I118" s="198"/>
      <c r="J118" s="199"/>
      <c r="K118" s="363">
        <f t="shared" si="24"/>
        <v>0</v>
      </c>
      <c r="L118" s="117">
        <f t="shared" si="25"/>
        <v>0</v>
      </c>
      <c r="M118" s="364">
        <f t="shared" si="26"/>
        <v>0</v>
      </c>
      <c r="N118" s="378">
        <f t="shared" si="27"/>
        <v>0</v>
      </c>
      <c r="O118" s="366">
        <f t="shared" si="28"/>
        <v>0</v>
      </c>
      <c r="P118" s="367"/>
      <c r="Q118" s="173">
        <f t="shared" si="29"/>
        <v>0</v>
      </c>
      <c r="R118" s="169"/>
    </row>
    <row r="119" spans="1:18" ht="18" customHeight="1" x14ac:dyDescent="0.25">
      <c r="A119" s="214"/>
      <c r="B119" s="139" t="s">
        <v>196</v>
      </c>
      <c r="C119" s="215"/>
      <c r="D119" s="384"/>
      <c r="E119" s="217"/>
      <c r="F119" s="217"/>
      <c r="G119" s="143"/>
      <c r="H119" s="143"/>
      <c r="I119" s="143"/>
      <c r="J119" s="143"/>
      <c r="K119" s="368"/>
      <c r="L119" s="368"/>
      <c r="M119" s="369"/>
      <c r="N119" s="368"/>
      <c r="O119" s="385"/>
      <c r="P119" s="386"/>
      <c r="Q119" s="387"/>
      <c r="R119" s="79"/>
    </row>
    <row r="120" spans="1:18" s="170" customFormat="1" ht="18" customHeight="1" x14ac:dyDescent="0.2">
      <c r="A120" s="202" t="s">
        <v>439</v>
      </c>
      <c r="B120" s="184" t="s">
        <v>197</v>
      </c>
      <c r="C120" s="123"/>
      <c r="D120" s="362"/>
      <c r="E120" s="148"/>
      <c r="F120" s="149"/>
      <c r="G120" s="116"/>
      <c r="H120" s="116"/>
      <c r="I120" s="116"/>
      <c r="J120" s="116"/>
      <c r="K120" s="117"/>
      <c r="L120" s="117"/>
      <c r="M120" s="117"/>
      <c r="N120" s="117"/>
      <c r="O120" s="117"/>
      <c r="P120" s="117"/>
      <c r="Q120" s="173">
        <f>SUM(K120:P120)</f>
        <v>0</v>
      </c>
      <c r="R120" s="169"/>
    </row>
    <row r="121" spans="1:18" s="170" customFormat="1" ht="18" customHeight="1" x14ac:dyDescent="0.2">
      <c r="A121" s="202" t="s">
        <v>440</v>
      </c>
      <c r="B121" s="184" t="s">
        <v>256</v>
      </c>
      <c r="C121" s="123"/>
      <c r="D121" s="362"/>
      <c r="E121" s="148"/>
      <c r="F121" s="149"/>
      <c r="G121" s="116"/>
      <c r="H121" s="116"/>
      <c r="I121" s="116"/>
      <c r="J121" s="116"/>
      <c r="K121" s="936"/>
      <c r="L121" s="936"/>
      <c r="M121" s="937"/>
      <c r="N121" s="1030"/>
      <c r="O121" s="936"/>
      <c r="P121" s="936"/>
      <c r="Q121" s="173">
        <f>SUM(K121:P121)</f>
        <v>0</v>
      </c>
      <c r="R121" s="169"/>
    </row>
    <row r="122" spans="1:18" s="170" customFormat="1" ht="18" hidden="1" customHeight="1" x14ac:dyDescent="0.2">
      <c r="A122" s="202">
        <v>1375</v>
      </c>
      <c r="B122" s="184" t="s">
        <v>198</v>
      </c>
      <c r="C122" s="123"/>
      <c r="D122" s="362"/>
      <c r="E122" s="148"/>
      <c r="F122" s="149"/>
      <c r="G122" s="116"/>
      <c r="H122" s="116"/>
      <c r="I122" s="116"/>
      <c r="J122" s="116"/>
      <c r="K122" s="936"/>
      <c r="L122" s="936"/>
      <c r="M122" s="937"/>
      <c r="N122" s="1030"/>
      <c r="O122" s="936"/>
      <c r="P122" s="936"/>
      <c r="Q122" s="173">
        <f>SUM(K122:M122)</f>
        <v>0</v>
      </c>
      <c r="R122" s="169"/>
    </row>
    <row r="123" spans="1:18" s="170" customFormat="1" ht="18" customHeight="1" x14ac:dyDescent="0.2">
      <c r="A123" s="202" t="s">
        <v>441</v>
      </c>
      <c r="B123" s="184" t="s">
        <v>199</v>
      </c>
      <c r="C123" s="123"/>
      <c r="D123" s="362"/>
      <c r="E123" s="148"/>
      <c r="F123" s="149"/>
      <c r="G123" s="116"/>
      <c r="H123" s="116"/>
      <c r="I123" s="116"/>
      <c r="J123" s="116"/>
      <c r="K123" s="936"/>
      <c r="L123" s="936"/>
      <c r="M123" s="937"/>
      <c r="N123" s="936"/>
      <c r="O123" s="936"/>
      <c r="P123" s="936"/>
      <c r="Q123" s="173">
        <f>SUM(K123:P123)</f>
        <v>0</v>
      </c>
      <c r="R123" s="169"/>
    </row>
    <row r="124" spans="1:18" s="170" customFormat="1" ht="18" hidden="1" customHeight="1" x14ac:dyDescent="0.2">
      <c r="A124" s="202">
        <v>1450</v>
      </c>
      <c r="B124" s="184" t="s">
        <v>200</v>
      </c>
      <c r="C124" s="123"/>
      <c r="D124" s="362"/>
      <c r="E124" s="148"/>
      <c r="F124" s="149"/>
      <c r="G124" s="116"/>
      <c r="H124" s="116"/>
      <c r="I124" s="116"/>
      <c r="J124" s="116"/>
      <c r="K124" s="936"/>
      <c r="L124" s="936"/>
      <c r="M124" s="937"/>
      <c r="N124" s="936"/>
      <c r="O124" s="936"/>
      <c r="P124" s="936"/>
      <c r="Q124" s="173">
        <f t="shared" ref="Q124:Q140" si="30">SUM(K124:M124)</f>
        <v>0</v>
      </c>
      <c r="R124" s="169"/>
    </row>
    <row r="125" spans="1:18" s="170" customFormat="1" ht="18" hidden="1" customHeight="1" x14ac:dyDescent="0.2">
      <c r="A125" s="202">
        <v>1500</v>
      </c>
      <c r="B125" s="184" t="s">
        <v>201</v>
      </c>
      <c r="C125" s="123"/>
      <c r="D125" s="362"/>
      <c r="E125" s="148"/>
      <c r="F125" s="149"/>
      <c r="G125" s="116"/>
      <c r="H125" s="116"/>
      <c r="I125" s="116"/>
      <c r="J125" s="116"/>
      <c r="K125" s="936"/>
      <c r="L125" s="936"/>
      <c r="M125" s="937"/>
      <c r="N125" s="936"/>
      <c r="O125" s="936"/>
      <c r="P125" s="936"/>
      <c r="Q125" s="173">
        <f t="shared" si="30"/>
        <v>0</v>
      </c>
      <c r="R125" s="169"/>
    </row>
    <row r="126" spans="1:18" s="170" customFormat="1" ht="18" customHeight="1" x14ac:dyDescent="0.2">
      <c r="A126" s="202" t="s">
        <v>442</v>
      </c>
      <c r="B126" s="184" t="s">
        <v>202</v>
      </c>
      <c r="C126" s="123"/>
      <c r="D126" s="362"/>
      <c r="E126" s="148"/>
      <c r="F126" s="149"/>
      <c r="G126" s="116"/>
      <c r="H126" s="116"/>
      <c r="I126" s="116"/>
      <c r="J126" s="116"/>
      <c r="K126" s="936"/>
      <c r="L126" s="936"/>
      <c r="M126" s="937"/>
      <c r="N126" s="1030"/>
      <c r="O126" s="936"/>
      <c r="P126" s="936"/>
      <c r="Q126" s="173">
        <f>SUM(K126:P126)</f>
        <v>0</v>
      </c>
      <c r="R126" s="169"/>
    </row>
    <row r="127" spans="1:18" s="170" customFormat="1" ht="18" hidden="1" customHeight="1" x14ac:dyDescent="0.2">
      <c r="A127" s="202">
        <v>1550</v>
      </c>
      <c r="B127" s="184" t="s">
        <v>203</v>
      </c>
      <c r="C127" s="123"/>
      <c r="D127" s="362">
        <v>5</v>
      </c>
      <c r="E127" s="148"/>
      <c r="F127" s="149"/>
      <c r="G127" s="116"/>
      <c r="H127" s="116"/>
      <c r="I127" s="116"/>
      <c r="J127" s="116"/>
      <c r="K127" s="936">
        <f t="shared" ref="K127:K132" si="31">E127*D127</f>
        <v>0</v>
      </c>
      <c r="L127" s="936">
        <f t="shared" ref="L127:L132" si="32">F127*D127</f>
        <v>0</v>
      </c>
      <c r="M127" s="937">
        <f t="shared" ref="M127:M132" si="33">G127*D127</f>
        <v>0</v>
      </c>
      <c r="N127" s="1030">
        <f t="shared" ref="N127:N132" si="34">H127*D127</f>
        <v>0</v>
      </c>
      <c r="O127" s="936">
        <f t="shared" ref="O127:P132" si="35">I127*D127</f>
        <v>0</v>
      </c>
      <c r="P127" s="936">
        <f t="shared" si="35"/>
        <v>0</v>
      </c>
      <c r="Q127" s="173">
        <f t="shared" si="30"/>
        <v>0</v>
      </c>
      <c r="R127" s="169"/>
    </row>
    <row r="128" spans="1:18" s="170" customFormat="1" ht="18" customHeight="1" x14ac:dyDescent="0.2">
      <c r="A128" s="202" t="s">
        <v>443</v>
      </c>
      <c r="B128" s="184" t="s">
        <v>204</v>
      </c>
      <c r="C128" s="123"/>
      <c r="D128" s="362">
        <v>30</v>
      </c>
      <c r="E128" s="148"/>
      <c r="F128" s="149"/>
      <c r="G128" s="116"/>
      <c r="H128" s="116"/>
      <c r="I128" s="116"/>
      <c r="J128" s="116"/>
      <c r="K128" s="1030">
        <f t="shared" si="31"/>
        <v>0</v>
      </c>
      <c r="L128" s="1030">
        <f t="shared" si="32"/>
        <v>0</v>
      </c>
      <c r="M128" s="1017">
        <f t="shared" si="33"/>
        <v>0</v>
      </c>
      <c r="N128" s="1030">
        <f t="shared" si="34"/>
        <v>0</v>
      </c>
      <c r="O128" s="1030">
        <f t="shared" si="35"/>
        <v>0</v>
      </c>
      <c r="P128" s="1030">
        <f t="shared" si="35"/>
        <v>0</v>
      </c>
      <c r="Q128" s="173">
        <f>SUM(K128:P128)</f>
        <v>0</v>
      </c>
      <c r="R128" s="169"/>
    </row>
    <row r="129" spans="1:18" s="170" customFormat="1" ht="18" customHeight="1" x14ac:dyDescent="0.2">
      <c r="A129" s="202" t="s">
        <v>444</v>
      </c>
      <c r="B129" s="184" t="s">
        <v>396</v>
      </c>
      <c r="C129" s="123"/>
      <c r="D129" s="362">
        <v>30</v>
      </c>
      <c r="E129" s="148"/>
      <c r="F129" s="149"/>
      <c r="G129" s="116"/>
      <c r="H129" s="116"/>
      <c r="I129" s="116"/>
      <c r="J129" s="116"/>
      <c r="K129" s="1030">
        <f t="shared" si="31"/>
        <v>0</v>
      </c>
      <c r="L129" s="1030">
        <f t="shared" si="32"/>
        <v>0</v>
      </c>
      <c r="M129" s="1017">
        <f t="shared" si="33"/>
        <v>0</v>
      </c>
      <c r="N129" s="1030">
        <f t="shared" si="34"/>
        <v>0</v>
      </c>
      <c r="O129" s="1030">
        <f t="shared" si="35"/>
        <v>0</v>
      </c>
      <c r="P129" s="1030">
        <f t="shared" si="35"/>
        <v>0</v>
      </c>
      <c r="Q129" s="173">
        <f>SUM(K129:P129)</f>
        <v>0</v>
      </c>
      <c r="R129" s="169"/>
    </row>
    <row r="130" spans="1:18" s="170" customFormat="1" ht="18" hidden="1" customHeight="1" x14ac:dyDescent="0.2">
      <c r="A130" s="202">
        <v>1600</v>
      </c>
      <c r="B130" s="184" t="s">
        <v>205</v>
      </c>
      <c r="C130" s="123"/>
      <c r="D130" s="362">
        <v>25</v>
      </c>
      <c r="E130" s="148"/>
      <c r="F130" s="149"/>
      <c r="G130" s="116"/>
      <c r="H130" s="116"/>
      <c r="I130" s="116"/>
      <c r="J130" s="116"/>
      <c r="K130" s="150">
        <f t="shared" si="31"/>
        <v>0</v>
      </c>
      <c r="L130" s="150">
        <f t="shared" si="32"/>
        <v>0</v>
      </c>
      <c r="M130" s="151">
        <f t="shared" si="33"/>
        <v>0</v>
      </c>
      <c r="N130" s="150">
        <f t="shared" si="34"/>
        <v>0</v>
      </c>
      <c r="O130" s="150">
        <f t="shared" si="35"/>
        <v>0</v>
      </c>
      <c r="P130" s="150">
        <f t="shared" si="35"/>
        <v>0</v>
      </c>
      <c r="Q130" s="173">
        <f t="shared" si="30"/>
        <v>0</v>
      </c>
      <c r="R130" s="169"/>
    </row>
    <row r="131" spans="1:18" s="170" customFormat="1" ht="18" hidden="1" customHeight="1" x14ac:dyDescent="0.2">
      <c r="A131" s="202">
        <v>1625</v>
      </c>
      <c r="B131" s="184" t="s">
        <v>206</v>
      </c>
      <c r="C131" s="123"/>
      <c r="D131" s="362"/>
      <c r="E131" s="148"/>
      <c r="F131" s="149"/>
      <c r="G131" s="116"/>
      <c r="H131" s="116"/>
      <c r="I131" s="116"/>
      <c r="J131" s="116"/>
      <c r="K131" s="176">
        <f t="shared" si="31"/>
        <v>0</v>
      </c>
      <c r="L131" s="176">
        <f t="shared" si="32"/>
        <v>0</v>
      </c>
      <c r="M131" s="179">
        <f t="shared" si="33"/>
        <v>0</v>
      </c>
      <c r="N131" s="150">
        <f t="shared" si="34"/>
        <v>0</v>
      </c>
      <c r="O131" s="176">
        <f t="shared" si="35"/>
        <v>0</v>
      </c>
      <c r="P131" s="176">
        <f t="shared" si="35"/>
        <v>0</v>
      </c>
      <c r="Q131" s="173">
        <f t="shared" si="30"/>
        <v>0</v>
      </c>
      <c r="R131" s="169"/>
    </row>
    <row r="132" spans="1:18" s="170" customFormat="1" ht="18" hidden="1" customHeight="1" x14ac:dyDescent="0.2">
      <c r="A132" s="202">
        <v>1675</v>
      </c>
      <c r="B132" s="184" t="s">
        <v>207</v>
      </c>
      <c r="C132" s="123"/>
      <c r="D132" s="362"/>
      <c r="E132" s="148"/>
      <c r="F132" s="149"/>
      <c r="G132" s="116"/>
      <c r="H132" s="116"/>
      <c r="I132" s="116"/>
      <c r="J132" s="116"/>
      <c r="K132" s="176">
        <f t="shared" si="31"/>
        <v>0</v>
      </c>
      <c r="L132" s="176">
        <f t="shared" si="32"/>
        <v>0</v>
      </c>
      <c r="M132" s="179">
        <f t="shared" si="33"/>
        <v>0</v>
      </c>
      <c r="N132" s="150">
        <f t="shared" si="34"/>
        <v>0</v>
      </c>
      <c r="O132" s="176">
        <f t="shared" si="35"/>
        <v>0</v>
      </c>
      <c r="P132" s="176">
        <f t="shared" si="35"/>
        <v>0</v>
      </c>
      <c r="Q132" s="173">
        <f t="shared" si="30"/>
        <v>0</v>
      </c>
      <c r="R132" s="169"/>
    </row>
    <row r="133" spans="1:18" s="170" customFormat="1" ht="18" customHeight="1" x14ac:dyDescent="0.2">
      <c r="A133" s="202" t="s">
        <v>445</v>
      </c>
      <c r="B133" s="184" t="s">
        <v>208</v>
      </c>
      <c r="C133" s="123"/>
      <c r="D133" s="362"/>
      <c r="E133" s="148"/>
      <c r="F133" s="149"/>
      <c r="G133" s="116"/>
      <c r="H133" s="116"/>
      <c r="I133" s="116"/>
      <c r="J133" s="116"/>
      <c r="K133" s="117"/>
      <c r="L133" s="117"/>
      <c r="M133" s="164"/>
      <c r="N133" s="117"/>
      <c r="O133" s="117"/>
      <c r="P133" s="117"/>
      <c r="Q133" s="173">
        <f>SUM(K133:P133)</f>
        <v>0</v>
      </c>
      <c r="R133" s="169"/>
    </row>
    <row r="134" spans="1:18" s="170" customFormat="1" ht="18" customHeight="1" x14ac:dyDescent="0.2">
      <c r="A134" s="202" t="s">
        <v>446</v>
      </c>
      <c r="B134" s="184" t="s">
        <v>39</v>
      </c>
      <c r="C134" s="123"/>
      <c r="D134" s="362"/>
      <c r="E134" s="148"/>
      <c r="F134" s="149"/>
      <c r="G134" s="116"/>
      <c r="H134" s="116" t="s">
        <v>93</v>
      </c>
      <c r="I134" s="116"/>
      <c r="J134" s="116"/>
      <c r="K134" s="117"/>
      <c r="L134" s="117"/>
      <c r="M134" s="164"/>
      <c r="N134" s="117"/>
      <c r="O134" s="117"/>
      <c r="P134" s="117"/>
      <c r="Q134" s="173">
        <f>SUM(K134:P134)</f>
        <v>0</v>
      </c>
      <c r="R134" s="169"/>
    </row>
    <row r="135" spans="1:18" s="170" customFormat="1" ht="18" hidden="1" customHeight="1" x14ac:dyDescent="0.2">
      <c r="A135" s="202"/>
      <c r="B135" s="184" t="s">
        <v>209</v>
      </c>
      <c r="C135" s="123"/>
      <c r="D135" s="362"/>
      <c r="E135" s="148"/>
      <c r="F135" s="149"/>
      <c r="G135" s="116"/>
      <c r="H135" s="116"/>
      <c r="I135" s="116"/>
      <c r="J135" s="116"/>
      <c r="K135" s="176"/>
      <c r="L135" s="176"/>
      <c r="M135" s="179"/>
      <c r="N135" s="150"/>
      <c r="O135" s="176"/>
      <c r="P135" s="176"/>
      <c r="Q135" s="173">
        <f t="shared" si="30"/>
        <v>0</v>
      </c>
      <c r="R135" s="169"/>
    </row>
    <row r="136" spans="1:18" s="170" customFormat="1" ht="18" hidden="1" customHeight="1" x14ac:dyDescent="0.2">
      <c r="A136" s="202"/>
      <c r="B136" s="184" t="s">
        <v>156</v>
      </c>
      <c r="C136" s="123"/>
      <c r="D136" s="362">
        <v>1.25</v>
      </c>
      <c r="E136" s="148"/>
      <c r="F136" s="149"/>
      <c r="G136" s="116"/>
      <c r="H136" s="116"/>
      <c r="I136" s="116"/>
      <c r="J136" s="116"/>
      <c r="K136" s="176"/>
      <c r="L136" s="176"/>
      <c r="M136" s="179"/>
      <c r="N136" s="150"/>
      <c r="O136" s="176"/>
      <c r="P136" s="176"/>
      <c r="Q136" s="173">
        <f t="shared" si="30"/>
        <v>0</v>
      </c>
      <c r="R136" s="169"/>
    </row>
    <row r="137" spans="1:18" s="170" customFormat="1" ht="18" customHeight="1" x14ac:dyDescent="0.2">
      <c r="A137" s="202"/>
      <c r="B137" s="184" t="s">
        <v>210</v>
      </c>
      <c r="C137" s="123"/>
      <c r="D137" s="362"/>
      <c r="E137" s="148"/>
      <c r="F137" s="149"/>
      <c r="G137" s="116"/>
      <c r="H137" s="116"/>
      <c r="I137" s="116"/>
      <c r="J137" s="116"/>
      <c r="K137" s="117"/>
      <c r="L137" s="117"/>
      <c r="M137" s="164"/>
      <c r="N137" s="117"/>
      <c r="O137" s="117"/>
      <c r="P137" s="117"/>
      <c r="Q137" s="173">
        <f>SUM(K137:P137)</f>
        <v>0</v>
      </c>
      <c r="R137" s="169"/>
    </row>
    <row r="138" spans="1:18" s="170" customFormat="1" ht="18" hidden="1" customHeight="1" x14ac:dyDescent="0.2">
      <c r="A138" s="202"/>
      <c r="B138" s="184" t="s">
        <v>211</v>
      </c>
      <c r="C138" s="123"/>
      <c r="D138" s="362"/>
      <c r="E138" s="203"/>
      <c r="F138" s="149"/>
      <c r="G138" s="196"/>
      <c r="H138" s="197"/>
      <c r="I138" s="198"/>
      <c r="J138" s="199"/>
      <c r="K138" s="363">
        <f>E138*D138</f>
        <v>0</v>
      </c>
      <c r="L138" s="117">
        <f>F138*D138</f>
        <v>0</v>
      </c>
      <c r="M138" s="364">
        <f>G138*D138</f>
        <v>0</v>
      </c>
      <c r="N138" s="365">
        <f>H138*D138</f>
        <v>0</v>
      </c>
      <c r="O138" s="366">
        <f>I138*D138</f>
        <v>0</v>
      </c>
      <c r="P138" s="367"/>
      <c r="Q138" s="173">
        <f t="shared" si="30"/>
        <v>0</v>
      </c>
      <c r="R138" s="169"/>
    </row>
    <row r="139" spans="1:18" s="170" customFormat="1" ht="18" hidden="1" customHeight="1" x14ac:dyDescent="0.2">
      <c r="A139" s="202"/>
      <c r="B139" s="184" t="s">
        <v>212</v>
      </c>
      <c r="C139" s="123"/>
      <c r="D139" s="362"/>
      <c r="E139" s="203"/>
      <c r="F139" s="149"/>
      <c r="G139" s="196"/>
      <c r="H139" s="197"/>
      <c r="I139" s="198"/>
      <c r="J139" s="199"/>
      <c r="K139" s="363">
        <f>E139*D139</f>
        <v>0</v>
      </c>
      <c r="L139" s="117">
        <f>F139*D139</f>
        <v>0</v>
      </c>
      <c r="M139" s="364">
        <f>G139*D139</f>
        <v>0</v>
      </c>
      <c r="N139" s="365">
        <f>H139*D139</f>
        <v>0</v>
      </c>
      <c r="O139" s="366">
        <f>I139*D139</f>
        <v>0</v>
      </c>
      <c r="P139" s="367"/>
      <c r="Q139" s="173">
        <f t="shared" si="30"/>
        <v>0</v>
      </c>
      <c r="R139" s="169"/>
    </row>
    <row r="140" spans="1:18" s="170" customFormat="1" ht="18" hidden="1" customHeight="1" x14ac:dyDescent="0.2">
      <c r="A140" s="202"/>
      <c r="B140" s="184" t="s">
        <v>345</v>
      </c>
      <c r="C140" s="123"/>
      <c r="D140" s="362"/>
      <c r="E140" s="203"/>
      <c r="F140" s="149"/>
      <c r="G140" s="196"/>
      <c r="H140" s="197"/>
      <c r="I140" s="198"/>
      <c r="J140" s="199"/>
      <c r="K140" s="363">
        <f>E140*D140</f>
        <v>0</v>
      </c>
      <c r="L140" s="117">
        <f>F140*D140</f>
        <v>0</v>
      </c>
      <c r="M140" s="364">
        <f>G140*D140</f>
        <v>0</v>
      </c>
      <c r="N140" s="365">
        <f>H140*D140</f>
        <v>0</v>
      </c>
      <c r="O140" s="366">
        <f>I140*D140</f>
        <v>0</v>
      </c>
      <c r="P140" s="367"/>
      <c r="Q140" s="173">
        <f t="shared" si="30"/>
        <v>0</v>
      </c>
      <c r="R140" s="169"/>
    </row>
    <row r="141" spans="1:18" ht="18" customHeight="1" x14ac:dyDescent="0.25">
      <c r="A141" s="214"/>
      <c r="B141" s="139" t="s">
        <v>241</v>
      </c>
      <c r="C141" s="215"/>
      <c r="D141" s="215"/>
      <c r="E141" s="217"/>
      <c r="F141" s="217"/>
      <c r="G141" s="143"/>
      <c r="H141" s="143"/>
      <c r="I141" s="143"/>
      <c r="J141" s="143"/>
      <c r="K141" s="367"/>
      <c r="L141" s="367"/>
      <c r="M141" s="380"/>
      <c r="N141" s="367"/>
      <c r="O141" s="381"/>
      <c r="P141" s="382"/>
      <c r="Q141" s="387"/>
      <c r="R141" s="79"/>
    </row>
    <row r="142" spans="1:18" s="170" customFormat="1" ht="18" hidden="1" customHeight="1" x14ac:dyDescent="0.2">
      <c r="A142" s="202" t="s">
        <v>213</v>
      </c>
      <c r="B142" s="184" t="s">
        <v>214</v>
      </c>
      <c r="C142" s="123"/>
      <c r="D142" s="362"/>
      <c r="E142" s="203"/>
      <c r="F142" s="149"/>
      <c r="G142" s="196"/>
      <c r="H142" s="197"/>
      <c r="I142" s="198"/>
      <c r="J142" s="199"/>
      <c r="K142" s="363">
        <f t="shared" ref="K142:K147" si="36">E142*D142</f>
        <v>0</v>
      </c>
      <c r="L142" s="117">
        <f t="shared" ref="L142:L147" si="37">F142*D142</f>
        <v>0</v>
      </c>
      <c r="M142" s="364">
        <f t="shared" ref="M142:M147" si="38">G142*D142</f>
        <v>0</v>
      </c>
      <c r="N142" s="378">
        <f t="shared" ref="N142:N147" si="39">H142*D142</f>
        <v>0</v>
      </c>
      <c r="O142" s="366">
        <f t="shared" ref="O142:O147" si="40">I142*D142</f>
        <v>0</v>
      </c>
      <c r="P142" s="367"/>
      <c r="Q142" s="173">
        <f t="shared" ref="Q142:Q157" si="41">SUM(K142:M142)</f>
        <v>0</v>
      </c>
      <c r="R142" s="169"/>
    </row>
    <row r="143" spans="1:18" s="170" customFormat="1" ht="18" hidden="1" customHeight="1" x14ac:dyDescent="0.2">
      <c r="A143" s="202" t="s">
        <v>213</v>
      </c>
      <c r="B143" s="184" t="s">
        <v>215</v>
      </c>
      <c r="C143" s="123"/>
      <c r="D143" s="362"/>
      <c r="E143" s="203"/>
      <c r="F143" s="149"/>
      <c r="G143" s="196"/>
      <c r="H143" s="197"/>
      <c r="I143" s="198"/>
      <c r="J143" s="199"/>
      <c r="K143" s="363">
        <f t="shared" si="36"/>
        <v>0</v>
      </c>
      <c r="L143" s="117">
        <f t="shared" si="37"/>
        <v>0</v>
      </c>
      <c r="M143" s="364">
        <f t="shared" si="38"/>
        <v>0</v>
      </c>
      <c r="N143" s="378">
        <f t="shared" si="39"/>
        <v>0</v>
      </c>
      <c r="O143" s="366">
        <f t="shared" si="40"/>
        <v>0</v>
      </c>
      <c r="P143" s="367"/>
      <c r="Q143" s="173">
        <f t="shared" si="41"/>
        <v>0</v>
      </c>
      <c r="R143" s="169"/>
    </row>
    <row r="144" spans="1:18" s="170" customFormat="1" ht="18" hidden="1" customHeight="1" x14ac:dyDescent="0.2">
      <c r="A144" s="202" t="s">
        <v>213</v>
      </c>
      <c r="B144" s="184" t="s">
        <v>216</v>
      </c>
      <c r="C144" s="123"/>
      <c r="D144" s="362"/>
      <c r="E144" s="203"/>
      <c r="F144" s="149"/>
      <c r="G144" s="196"/>
      <c r="H144" s="197"/>
      <c r="I144" s="198"/>
      <c r="J144" s="199"/>
      <c r="K144" s="363">
        <f t="shared" si="36"/>
        <v>0</v>
      </c>
      <c r="L144" s="117">
        <f t="shared" si="37"/>
        <v>0</v>
      </c>
      <c r="M144" s="364">
        <f t="shared" si="38"/>
        <v>0</v>
      </c>
      <c r="N144" s="378">
        <f t="shared" si="39"/>
        <v>0</v>
      </c>
      <c r="O144" s="366">
        <f t="shared" si="40"/>
        <v>0</v>
      </c>
      <c r="P144" s="367"/>
      <c r="Q144" s="173">
        <f t="shared" si="41"/>
        <v>0</v>
      </c>
      <c r="R144" s="169"/>
    </row>
    <row r="145" spans="1:19" s="170" customFormat="1" ht="18" hidden="1" customHeight="1" x14ac:dyDescent="0.2">
      <c r="A145" s="202" t="s">
        <v>213</v>
      </c>
      <c r="B145" s="184" t="s">
        <v>217</v>
      </c>
      <c r="C145" s="123"/>
      <c r="D145" s="362"/>
      <c r="E145" s="203"/>
      <c r="F145" s="149"/>
      <c r="G145" s="196"/>
      <c r="H145" s="197"/>
      <c r="I145" s="198"/>
      <c r="J145" s="199"/>
      <c r="K145" s="363">
        <f t="shared" si="36"/>
        <v>0</v>
      </c>
      <c r="L145" s="117">
        <f t="shared" si="37"/>
        <v>0</v>
      </c>
      <c r="M145" s="364">
        <f t="shared" si="38"/>
        <v>0</v>
      </c>
      <c r="N145" s="378">
        <f t="shared" si="39"/>
        <v>0</v>
      </c>
      <c r="O145" s="366">
        <f t="shared" si="40"/>
        <v>0</v>
      </c>
      <c r="P145" s="367"/>
      <c r="Q145" s="173">
        <f t="shared" si="41"/>
        <v>0</v>
      </c>
      <c r="R145" s="169"/>
    </row>
    <row r="146" spans="1:19" s="170" customFormat="1" ht="18" hidden="1" customHeight="1" x14ac:dyDescent="0.2">
      <c r="A146" s="202" t="s">
        <v>213</v>
      </c>
      <c r="B146" s="184" t="s">
        <v>218</v>
      </c>
      <c r="C146" s="123"/>
      <c r="D146" s="362"/>
      <c r="E146" s="203"/>
      <c r="F146" s="149"/>
      <c r="G146" s="196"/>
      <c r="H146" s="197"/>
      <c r="I146" s="198"/>
      <c r="J146" s="199"/>
      <c r="K146" s="363">
        <f t="shared" si="36"/>
        <v>0</v>
      </c>
      <c r="L146" s="117">
        <f t="shared" si="37"/>
        <v>0</v>
      </c>
      <c r="M146" s="364">
        <f t="shared" si="38"/>
        <v>0</v>
      </c>
      <c r="N146" s="378">
        <f t="shared" si="39"/>
        <v>0</v>
      </c>
      <c r="O146" s="366">
        <f t="shared" si="40"/>
        <v>0</v>
      </c>
      <c r="P146" s="367"/>
      <c r="Q146" s="173">
        <f t="shared" si="41"/>
        <v>0</v>
      </c>
      <c r="R146" s="169"/>
    </row>
    <row r="147" spans="1:19" s="170" customFormat="1" ht="18" hidden="1" customHeight="1" x14ac:dyDescent="0.2">
      <c r="A147" s="202" t="s">
        <v>213</v>
      </c>
      <c r="B147" s="184" t="s">
        <v>219</v>
      </c>
      <c r="C147" s="123"/>
      <c r="D147" s="362"/>
      <c r="E147" s="203"/>
      <c r="F147" s="149"/>
      <c r="G147" s="196"/>
      <c r="H147" s="197"/>
      <c r="I147" s="198"/>
      <c r="J147" s="199"/>
      <c r="K147" s="363">
        <f t="shared" si="36"/>
        <v>0</v>
      </c>
      <c r="L147" s="117">
        <f t="shared" si="37"/>
        <v>0</v>
      </c>
      <c r="M147" s="364">
        <f t="shared" si="38"/>
        <v>0</v>
      </c>
      <c r="N147" s="378">
        <f t="shared" si="39"/>
        <v>0</v>
      </c>
      <c r="O147" s="366">
        <f t="shared" si="40"/>
        <v>0</v>
      </c>
      <c r="P147" s="367"/>
      <c r="Q147" s="173">
        <f t="shared" si="41"/>
        <v>0</v>
      </c>
      <c r="R147" s="169"/>
    </row>
    <row r="148" spans="1:19" s="170" customFormat="1" ht="18" customHeight="1" x14ac:dyDescent="0.2">
      <c r="A148" s="202" t="s">
        <v>52</v>
      </c>
      <c r="B148" s="184" t="s">
        <v>346</v>
      </c>
      <c r="C148" s="123"/>
      <c r="D148" s="362"/>
      <c r="E148" s="148"/>
      <c r="F148" s="149"/>
      <c r="G148" s="116"/>
      <c r="H148" s="116"/>
      <c r="I148" s="116"/>
      <c r="J148" s="116"/>
      <c r="K148" s="176">
        <f t="shared" ref="K148:P148" si="42">SUM(K$17:K$31)*0%</f>
        <v>0</v>
      </c>
      <c r="L148" s="176">
        <f t="shared" si="42"/>
        <v>0</v>
      </c>
      <c r="M148" s="176">
        <f t="shared" si="42"/>
        <v>0</v>
      </c>
      <c r="N148" s="176">
        <f t="shared" si="42"/>
        <v>0</v>
      </c>
      <c r="O148" s="176">
        <f t="shared" si="42"/>
        <v>0</v>
      </c>
      <c r="P148" s="176">
        <f t="shared" si="42"/>
        <v>0</v>
      </c>
      <c r="Q148" s="173">
        <f>SUM(K148:P148)+($Q$171*0%)</f>
        <v>0</v>
      </c>
      <c r="R148" s="169"/>
    </row>
    <row r="149" spans="1:19" s="170" customFormat="1" ht="18" customHeight="1" x14ac:dyDescent="0.2">
      <c r="A149" s="202">
        <v>9945</v>
      </c>
      <c r="B149" s="184" t="s">
        <v>100</v>
      </c>
      <c r="C149" s="123"/>
      <c r="D149" s="362"/>
      <c r="E149" s="148"/>
      <c r="F149" s="149"/>
      <c r="G149" s="116"/>
      <c r="H149" s="116"/>
      <c r="I149" s="116"/>
      <c r="J149" s="116"/>
      <c r="K149" s="117"/>
      <c r="L149" s="117"/>
      <c r="M149" s="164"/>
      <c r="N149" s="117"/>
      <c r="O149" s="117"/>
      <c r="P149" s="117"/>
      <c r="Q149" s="173">
        <f>SUM(K149:P149)</f>
        <v>0</v>
      </c>
      <c r="R149" s="169"/>
    </row>
    <row r="150" spans="1:19" s="170" customFormat="1" ht="18" hidden="1" customHeight="1" x14ac:dyDescent="0.2">
      <c r="A150" s="202" t="s">
        <v>221</v>
      </c>
      <c r="B150" s="184" t="s">
        <v>222</v>
      </c>
      <c r="C150" s="123"/>
      <c r="D150" s="362"/>
      <c r="E150" s="148"/>
      <c r="F150" s="149"/>
      <c r="G150" s="116"/>
      <c r="H150" s="116"/>
      <c r="I150" s="116"/>
      <c r="J150" s="116"/>
      <c r="K150" s="176"/>
      <c r="L150" s="176"/>
      <c r="M150" s="164"/>
      <c r="N150" s="150"/>
      <c r="O150" s="176"/>
      <c r="P150" s="176"/>
      <c r="Q150" s="173">
        <f t="shared" si="41"/>
        <v>0</v>
      </c>
      <c r="R150" s="169"/>
    </row>
    <row r="151" spans="1:19" s="170" customFormat="1" ht="18" hidden="1" customHeight="1" x14ac:dyDescent="0.2">
      <c r="A151" s="202" t="s">
        <v>223</v>
      </c>
      <c r="B151" s="184" t="s">
        <v>224</v>
      </c>
      <c r="C151" s="123"/>
      <c r="D151" s="362"/>
      <c r="E151" s="148"/>
      <c r="F151" s="149"/>
      <c r="G151" s="116"/>
      <c r="H151" s="116"/>
      <c r="I151" s="116"/>
      <c r="J151" s="116"/>
      <c r="K151" s="176"/>
      <c r="L151" s="176"/>
      <c r="M151" s="164"/>
      <c r="N151" s="150"/>
      <c r="O151" s="176"/>
      <c r="P151" s="176"/>
      <c r="Q151" s="173">
        <f t="shared" si="41"/>
        <v>0</v>
      </c>
      <c r="R151" s="169"/>
    </row>
    <row r="152" spans="1:19" s="170" customFormat="1" ht="18" hidden="1" customHeight="1" x14ac:dyDescent="0.2">
      <c r="A152" s="202"/>
      <c r="B152" s="184" t="s">
        <v>225</v>
      </c>
      <c r="C152" s="123"/>
      <c r="D152" s="362"/>
      <c r="E152" s="148"/>
      <c r="F152" s="149"/>
      <c r="G152" s="116"/>
      <c r="H152" s="116"/>
      <c r="I152" s="116"/>
      <c r="J152" s="116"/>
      <c r="K152" s="176"/>
      <c r="L152" s="176"/>
      <c r="M152" s="164"/>
      <c r="N152" s="150"/>
      <c r="O152" s="176"/>
      <c r="P152" s="176"/>
      <c r="Q152" s="173">
        <f t="shared" si="41"/>
        <v>0</v>
      </c>
      <c r="R152" s="169"/>
    </row>
    <row r="153" spans="1:19" ht="18.600000000000001" customHeight="1" x14ac:dyDescent="0.2">
      <c r="A153" s="202">
        <v>8525</v>
      </c>
      <c r="B153" s="184" t="s">
        <v>249</v>
      </c>
      <c r="C153" s="123"/>
      <c r="D153" s="362"/>
      <c r="E153" s="148"/>
      <c r="F153" s="149"/>
      <c r="G153" s="116"/>
      <c r="H153" s="116"/>
      <c r="I153" s="116"/>
      <c r="J153" s="116"/>
      <c r="K153" s="117"/>
      <c r="L153" s="117"/>
      <c r="M153" s="164"/>
      <c r="N153" s="117"/>
      <c r="O153" s="117"/>
      <c r="P153" s="117"/>
      <c r="Q153" s="173">
        <f>SUM(K153:P153)</f>
        <v>0</v>
      </c>
      <c r="R153" s="79"/>
    </row>
    <row r="154" spans="1:19" ht="18.600000000000001" customHeight="1" x14ac:dyDescent="0.2">
      <c r="A154" s="202">
        <v>9580</v>
      </c>
      <c r="B154" s="184" t="s">
        <v>248</v>
      </c>
      <c r="C154" s="225"/>
      <c r="D154" s="429"/>
      <c r="E154" s="430"/>
      <c r="F154" s="431"/>
      <c r="G154" s="116"/>
      <c r="H154" s="116"/>
      <c r="I154" s="116"/>
      <c r="J154" s="116"/>
      <c r="K154" s="176">
        <f t="shared" ref="K154:P154" si="43">SUM(K$17:K$31)*15%</f>
        <v>43.949999999999996</v>
      </c>
      <c r="L154" s="176">
        <f t="shared" si="43"/>
        <v>0</v>
      </c>
      <c r="M154" s="176">
        <f t="shared" si="43"/>
        <v>0</v>
      </c>
      <c r="N154" s="176">
        <f t="shared" si="43"/>
        <v>0</v>
      </c>
      <c r="O154" s="176">
        <f t="shared" si="43"/>
        <v>0</v>
      </c>
      <c r="P154" s="176">
        <f t="shared" si="43"/>
        <v>0</v>
      </c>
      <c r="Q154" s="173">
        <f>SUM(K154:P154)+($Q$171*15%)</f>
        <v>43.949999999999996</v>
      </c>
      <c r="R154" s="79"/>
    </row>
    <row r="155" spans="1:19" ht="18.600000000000001" customHeight="1" x14ac:dyDescent="0.2">
      <c r="A155" s="189">
        <v>9970</v>
      </c>
      <c r="B155" s="184" t="s">
        <v>331</v>
      </c>
      <c r="C155" s="226"/>
      <c r="D155" s="391"/>
      <c r="E155" s="228"/>
      <c r="F155" s="229"/>
      <c r="G155" s="116"/>
      <c r="H155" s="116"/>
      <c r="I155" s="116"/>
      <c r="J155" s="116"/>
      <c r="K155" s="117"/>
      <c r="L155" s="117"/>
      <c r="M155" s="164"/>
      <c r="N155" s="117"/>
      <c r="O155" s="117"/>
      <c r="P155" s="117"/>
      <c r="Q155" s="173">
        <f>SUM(K155:P155)</f>
        <v>0</v>
      </c>
      <c r="R155" s="79"/>
    </row>
    <row r="156" spans="1:19" s="230" customFormat="1" ht="18" customHeight="1" x14ac:dyDescent="0.2">
      <c r="A156" s="189">
        <v>9970</v>
      </c>
      <c r="B156" s="184" t="s">
        <v>332</v>
      </c>
      <c r="C156" s="226"/>
      <c r="D156" s="391"/>
      <c r="E156" s="228"/>
      <c r="F156" s="229"/>
      <c r="G156" s="116"/>
      <c r="H156" s="116"/>
      <c r="I156" s="116"/>
      <c r="J156" s="116"/>
      <c r="K156" s="117"/>
      <c r="L156" s="117"/>
      <c r="M156" s="164"/>
      <c r="N156" s="117"/>
      <c r="O156" s="117"/>
      <c r="P156" s="117"/>
      <c r="Q156" s="173">
        <f>SUM(K156:P156)</f>
        <v>0</v>
      </c>
    </row>
    <row r="157" spans="1:19" s="230" customFormat="1" ht="18" hidden="1" customHeight="1" x14ac:dyDescent="0.2">
      <c r="A157" s="189">
        <v>9970</v>
      </c>
      <c r="B157" s="184" t="s">
        <v>333</v>
      </c>
      <c r="C157" s="226"/>
      <c r="D157" s="391"/>
      <c r="E157" s="228"/>
      <c r="F157" s="229"/>
      <c r="G157" s="116"/>
      <c r="H157" s="116"/>
      <c r="I157" s="116"/>
      <c r="J157" s="116"/>
      <c r="K157" s="117"/>
      <c r="L157" s="117"/>
      <c r="M157" s="164"/>
      <c r="N157" s="117"/>
      <c r="O157" s="117"/>
      <c r="P157" s="117"/>
      <c r="Q157" s="173">
        <f t="shared" si="41"/>
        <v>0</v>
      </c>
    </row>
    <row r="158" spans="1:19" s="230" customFormat="1" ht="18" customHeight="1" x14ac:dyDescent="0.2">
      <c r="A158" s="189">
        <v>9970</v>
      </c>
      <c r="B158" s="184" t="s">
        <v>334</v>
      </c>
      <c r="C158" s="231"/>
      <c r="D158" s="392"/>
      <c r="E158" s="233"/>
      <c r="F158" s="229"/>
      <c r="G158" s="116"/>
      <c r="H158" s="116"/>
      <c r="I158" s="116"/>
      <c r="J158" s="116"/>
      <c r="K158" s="117"/>
      <c r="L158" s="117"/>
      <c r="M158" s="164"/>
      <c r="N158" s="117"/>
      <c r="O158" s="117"/>
      <c r="P158" s="117"/>
      <c r="Q158" s="173">
        <f>SUM(K158:P158)</f>
        <v>0</v>
      </c>
      <c r="S158" s="393" t="s">
        <v>75</v>
      </c>
    </row>
    <row r="159" spans="1:19" s="230" customFormat="1" ht="18" customHeight="1" x14ac:dyDescent="0.2">
      <c r="A159" s="189">
        <v>9970</v>
      </c>
      <c r="B159" s="184" t="s">
        <v>335</v>
      </c>
      <c r="C159" s="231"/>
      <c r="D159" s="392"/>
      <c r="E159" s="233"/>
      <c r="F159" s="229"/>
      <c r="G159" s="116"/>
      <c r="H159" s="116"/>
      <c r="I159" s="116"/>
      <c r="J159" s="116"/>
      <c r="K159" s="117"/>
      <c r="L159" s="117"/>
      <c r="M159" s="164"/>
      <c r="N159" s="117"/>
      <c r="O159" s="117"/>
      <c r="P159" s="117"/>
      <c r="Q159" s="173">
        <f>SUM(K159:P159)</f>
        <v>0</v>
      </c>
      <c r="S159" s="394">
        <f>SUM(M155:M159)</f>
        <v>0</v>
      </c>
    </row>
    <row r="160" spans="1:19" s="230" customFormat="1" ht="18" customHeight="1" x14ac:dyDescent="0.2">
      <c r="A160" s="189">
        <v>9930</v>
      </c>
      <c r="B160" s="184" t="s">
        <v>40</v>
      </c>
      <c r="C160" s="231"/>
      <c r="D160" s="395"/>
      <c r="E160" s="236"/>
      <c r="F160" s="237"/>
      <c r="G160" s="238"/>
      <c r="H160" s="238"/>
      <c r="I160" s="238"/>
      <c r="J160" s="238"/>
      <c r="K160" s="117"/>
      <c r="L160" s="117"/>
      <c r="M160" s="164"/>
      <c r="N160" s="117"/>
      <c r="O160" s="117"/>
      <c r="P160" s="117"/>
      <c r="Q160" s="173">
        <f>SUM(K160:P160)</f>
        <v>0</v>
      </c>
    </row>
    <row r="161" spans="1:104" ht="18" customHeight="1" x14ac:dyDescent="0.2">
      <c r="A161" s="185"/>
      <c r="B161" s="240" t="s">
        <v>87</v>
      </c>
      <c r="C161" s="241"/>
      <c r="D161" s="215"/>
      <c r="E161" s="217"/>
      <c r="F161" s="217"/>
      <c r="G161" s="143"/>
      <c r="H161" s="143"/>
      <c r="I161" s="143"/>
      <c r="J161" s="143"/>
      <c r="K161" s="368"/>
      <c r="L161" s="368"/>
      <c r="M161" s="369"/>
      <c r="N161" s="368"/>
      <c r="O161" s="385"/>
      <c r="P161" s="386"/>
      <c r="Q161" s="387"/>
      <c r="R161" s="79"/>
    </row>
    <row r="162" spans="1:104" ht="18" customHeight="1" x14ac:dyDescent="0.2">
      <c r="A162" s="156"/>
      <c r="B162" s="157" t="s">
        <v>84</v>
      </c>
      <c r="C162" s="152"/>
      <c r="D162" s="362">
        <v>5</v>
      </c>
      <c r="E162" s="149"/>
      <c r="F162" s="149"/>
      <c r="G162" s="116"/>
      <c r="H162" s="116">
        <v>0</v>
      </c>
      <c r="I162" s="116">
        <v>0</v>
      </c>
      <c r="J162" s="116">
        <v>0</v>
      </c>
      <c r="K162" s="117">
        <f>SUM(E162*5)</f>
        <v>0</v>
      </c>
      <c r="L162" s="117">
        <f>SUM(F162*4)</f>
        <v>0</v>
      </c>
      <c r="M162" s="117">
        <f>SUM(G162*5)</f>
        <v>0</v>
      </c>
      <c r="N162" s="164">
        <v>0</v>
      </c>
      <c r="O162" s="164">
        <v>0</v>
      </c>
      <c r="P162" s="164">
        <v>0</v>
      </c>
      <c r="Q162" s="173">
        <f>SUM(K162:P162)</f>
        <v>0</v>
      </c>
      <c r="R162" s="79"/>
    </row>
    <row r="163" spans="1:104" ht="18" customHeight="1" x14ac:dyDescent="0.2">
      <c r="A163" s="242"/>
      <c r="B163" s="242" t="s">
        <v>84</v>
      </c>
      <c r="C163" s="244"/>
      <c r="D163" s="1018">
        <v>4</v>
      </c>
      <c r="E163" s="149"/>
      <c r="F163" s="149"/>
      <c r="G163" s="116"/>
      <c r="H163" s="116">
        <v>0</v>
      </c>
      <c r="I163" s="116">
        <v>0</v>
      </c>
      <c r="J163" s="116">
        <v>0</v>
      </c>
      <c r="K163" s="117">
        <f>SUM(E163*4)</f>
        <v>0</v>
      </c>
      <c r="L163" s="117">
        <f>SUM(F163*3)</f>
        <v>0</v>
      </c>
      <c r="M163" s="117">
        <f>SUM(G163*4)</f>
        <v>0</v>
      </c>
      <c r="N163" s="117">
        <f>SUM(H163*3)</f>
        <v>0</v>
      </c>
      <c r="O163" s="117">
        <f>SUM(I163*3)</f>
        <v>0</v>
      </c>
      <c r="P163" s="117">
        <f>SUM(J163*3)</f>
        <v>0</v>
      </c>
      <c r="Q163" s="173">
        <f>SUM(K163:P163)</f>
        <v>0</v>
      </c>
      <c r="R163" s="79"/>
    </row>
    <row r="164" spans="1:104" ht="18" customHeight="1" x14ac:dyDescent="0.2">
      <c r="A164" s="242"/>
      <c r="B164" s="243" t="s">
        <v>265</v>
      </c>
      <c r="C164" s="244"/>
      <c r="D164" s="266"/>
      <c r="E164" s="246"/>
      <c r="F164" s="247"/>
      <c r="G164" s="248"/>
      <c r="H164" s="249"/>
      <c r="I164" s="249"/>
      <c r="J164" s="250"/>
      <c r="K164" s="251">
        <f>SUM(K6:K163)-K148-K154</f>
        <v>293</v>
      </c>
      <c r="L164" s="252">
        <f>SUM(L7:L162)</f>
        <v>0</v>
      </c>
      <c r="M164" s="252">
        <f>SUM(M6:M163)-M148-M154</f>
        <v>0</v>
      </c>
      <c r="N164" s="253">
        <f>SUM(N7:N160)</f>
        <v>0</v>
      </c>
      <c r="O164" s="252">
        <f>SUM(O7:O160)</f>
        <v>0</v>
      </c>
      <c r="P164" s="252">
        <f>SUM(P7:P160)</f>
        <v>0</v>
      </c>
      <c r="Q164" s="254">
        <f>SUM(Q7:Q160)-G183</f>
        <v>293</v>
      </c>
      <c r="R164" s="255">
        <f>SUM(K164:O164)</f>
        <v>293</v>
      </c>
    </row>
    <row r="165" spans="1:104" ht="18" customHeight="1" x14ac:dyDescent="0.2">
      <c r="A165" s="256"/>
      <c r="B165" s="257" t="s">
        <v>266</v>
      </c>
      <c r="C165" s="244"/>
      <c r="D165" s="258"/>
      <c r="E165" s="259"/>
      <c r="F165" s="260"/>
      <c r="G165" s="261"/>
      <c r="H165" s="262"/>
      <c r="I165" s="262"/>
      <c r="J165" s="262"/>
      <c r="K165" s="263" t="str">
        <f t="shared" ref="K165:P165" si="44">IF(K175+K174-K168&gt;0,K175+K174-K168,"")</f>
        <v/>
      </c>
      <c r="L165" s="263" t="str">
        <f t="shared" si="44"/>
        <v/>
      </c>
      <c r="M165" s="263" t="str">
        <f>IF(M175+M174-M168&gt;0,M175+M174-M168,"")</f>
        <v/>
      </c>
      <c r="N165" s="263" t="str">
        <f t="shared" si="44"/>
        <v/>
      </c>
      <c r="O165" s="263" t="str">
        <f t="shared" si="44"/>
        <v/>
      </c>
      <c r="P165" s="263" t="str">
        <f t="shared" si="44"/>
        <v/>
      </c>
      <c r="Q165" s="264">
        <f>SUM(K165:P165)</f>
        <v>0</v>
      </c>
      <c r="R165" s="255"/>
    </row>
    <row r="166" spans="1:104" ht="18" customHeight="1" x14ac:dyDescent="0.2">
      <c r="A166" s="265"/>
      <c r="B166" s="266"/>
      <c r="C166" s="266"/>
      <c r="D166" s="266"/>
      <c r="E166" s="267"/>
      <c r="F166" s="268"/>
      <c r="G166" s="269"/>
      <c r="H166" s="270"/>
      <c r="I166" s="270"/>
      <c r="J166" s="270"/>
      <c r="K166" s="398"/>
      <c r="L166" s="399"/>
      <c r="M166" s="399"/>
      <c r="N166" s="400"/>
      <c r="O166" s="399"/>
      <c r="P166" s="399"/>
      <c r="Q166" s="401"/>
      <c r="R166" s="255"/>
    </row>
    <row r="167" spans="1:104" ht="18" customHeight="1" thickBot="1" x14ac:dyDescent="0.25">
      <c r="A167" s="265"/>
      <c r="B167" s="266"/>
      <c r="C167" s="266"/>
      <c r="D167" s="275"/>
      <c r="E167" s="267"/>
      <c r="F167" s="268"/>
      <c r="G167" s="269"/>
      <c r="H167" s="270"/>
      <c r="I167" s="270"/>
      <c r="J167" s="270"/>
      <c r="K167" s="398" t="s">
        <v>257</v>
      </c>
      <c r="L167" s="399" t="s">
        <v>262</v>
      </c>
      <c r="M167" s="399" t="s">
        <v>258</v>
      </c>
      <c r="N167" s="400" t="s">
        <v>259</v>
      </c>
      <c r="O167" s="399" t="s">
        <v>260</v>
      </c>
      <c r="P167" s="399" t="s">
        <v>261</v>
      </c>
      <c r="Q167" s="401" t="s">
        <v>263</v>
      </c>
      <c r="R167" s="255"/>
    </row>
    <row r="168" spans="1:104" ht="16.5" thickBot="1" x14ac:dyDescent="0.3">
      <c r="A168" s="276" t="s">
        <v>41</v>
      </c>
      <c r="B168" s="277"/>
      <c r="C168" s="277"/>
      <c r="D168" s="278"/>
      <c r="E168" s="279"/>
      <c r="F168" s="280" t="s">
        <v>93</v>
      </c>
      <c r="G168" s="281"/>
      <c r="H168" s="282" t="s">
        <v>64</v>
      </c>
      <c r="I168" s="283"/>
      <c r="J168" s="283"/>
      <c r="K168" s="434">
        <f t="shared" ref="K168:P168" si="45">K164</f>
        <v>293</v>
      </c>
      <c r="L168" s="434">
        <f t="shared" si="45"/>
        <v>0</v>
      </c>
      <c r="M168" s="434">
        <f t="shared" si="45"/>
        <v>0</v>
      </c>
      <c r="N168" s="434">
        <f t="shared" si="45"/>
        <v>0</v>
      </c>
      <c r="O168" s="434">
        <f t="shared" si="45"/>
        <v>0</v>
      </c>
      <c r="P168" s="434">
        <f t="shared" si="45"/>
        <v>0</v>
      </c>
      <c r="Q168" s="406">
        <f>Q164+Q165+Q171</f>
        <v>293</v>
      </c>
      <c r="T168" s="79"/>
    </row>
    <row r="169" spans="1:104" ht="15.75" x14ac:dyDescent="0.25">
      <c r="A169" s="155" t="s">
        <v>42</v>
      </c>
      <c r="B169" s="287"/>
      <c r="C169" s="287"/>
      <c r="D169" s="288"/>
      <c r="E169" s="289">
        <v>89</v>
      </c>
      <c r="F169" s="265"/>
      <c r="G169" s="290"/>
      <c r="H169" s="291" t="s">
        <v>271</v>
      </c>
      <c r="I169" s="292"/>
      <c r="J169" s="292"/>
      <c r="K169" s="436"/>
      <c r="L169" s="436"/>
      <c r="M169" s="436"/>
      <c r="N169" s="437"/>
      <c r="O169" s="437"/>
      <c r="P169" s="437"/>
      <c r="Q169" s="438">
        <f>SUM(K169:P169)</f>
        <v>0</v>
      </c>
      <c r="R169" s="296" t="str">
        <f>IF(Q169+Q173=(G180+G181),"","NOT BALANCED")</f>
        <v/>
      </c>
      <c r="T169" s="79"/>
    </row>
    <row r="170" spans="1:104" ht="15.75" x14ac:dyDescent="0.25">
      <c r="A170" s="297" t="s">
        <v>43</v>
      </c>
      <c r="B170" s="298"/>
      <c r="C170" s="298"/>
      <c r="D170" s="288"/>
      <c r="E170" s="289">
        <v>15</v>
      </c>
      <c r="F170" s="280"/>
      <c r="G170" s="281"/>
      <c r="H170" s="291" t="s">
        <v>270</v>
      </c>
      <c r="I170" s="292"/>
      <c r="J170" s="292"/>
      <c r="K170" s="436"/>
      <c r="L170" s="436"/>
      <c r="M170" s="436"/>
      <c r="N170" s="437"/>
      <c r="O170" s="437"/>
      <c r="P170" s="437"/>
      <c r="Q170" s="438">
        <f>SUM(K170:P170)</f>
        <v>0</v>
      </c>
      <c r="R170" s="296" t="str">
        <f>IF(Q170=G182,"","NOT BALANCED")</f>
        <v/>
      </c>
      <c r="T170" s="79"/>
    </row>
    <row r="171" spans="1:104" ht="15.75" x14ac:dyDescent="0.25">
      <c r="A171" s="297" t="s">
        <v>44</v>
      </c>
      <c r="B171" s="298"/>
      <c r="C171" s="298"/>
      <c r="D171" s="288"/>
      <c r="E171" s="289">
        <v>7</v>
      </c>
      <c r="F171" s="280"/>
      <c r="G171" s="281"/>
      <c r="H171" s="291" t="s">
        <v>86</v>
      </c>
      <c r="I171" s="292"/>
      <c r="J171" s="292"/>
      <c r="K171" s="440"/>
      <c r="L171" s="440"/>
      <c r="M171" s="440"/>
      <c r="N171" s="441"/>
      <c r="O171" s="441"/>
      <c r="P171" s="441"/>
      <c r="Q171" s="438">
        <f>G183</f>
        <v>0</v>
      </c>
      <c r="R171" s="296" t="str">
        <f>IF(Q171=G183,"","NOT BALANCED")</f>
        <v/>
      </c>
      <c r="T171" s="301"/>
      <c r="U171" s="302"/>
      <c r="V171" s="302"/>
      <c r="W171" s="302"/>
      <c r="X171" s="302"/>
      <c r="Y171" s="302"/>
      <c r="Z171" s="302"/>
      <c r="AA171" s="302"/>
      <c r="AB171" s="302"/>
      <c r="AC171" s="302"/>
      <c r="AD171" s="302"/>
      <c r="AE171" s="302"/>
      <c r="AF171" s="302"/>
      <c r="AG171" s="302"/>
      <c r="AH171" s="302"/>
      <c r="AI171" s="302"/>
      <c r="AJ171" s="302"/>
      <c r="AK171" s="302"/>
      <c r="AL171" s="302"/>
      <c r="AM171" s="302"/>
      <c r="AN171" s="302"/>
      <c r="AO171" s="302"/>
      <c r="AP171" s="302"/>
      <c r="AQ171" s="302"/>
      <c r="AR171" s="302"/>
      <c r="AS171" s="302"/>
      <c r="AT171" s="302"/>
      <c r="AU171" s="302"/>
      <c r="AV171" s="302"/>
      <c r="AW171" s="302"/>
      <c r="AX171" s="302"/>
      <c r="AY171" s="302"/>
      <c r="AZ171" s="302"/>
      <c r="BA171" s="302"/>
      <c r="BB171" s="302"/>
      <c r="BC171" s="302"/>
      <c r="BD171" s="302"/>
      <c r="BE171" s="302"/>
      <c r="BF171" s="302"/>
      <c r="BG171" s="302"/>
      <c r="BH171" s="302"/>
      <c r="BI171" s="302"/>
      <c r="BJ171" s="302"/>
      <c r="BK171" s="302"/>
      <c r="BL171" s="302"/>
      <c r="BM171" s="302"/>
      <c r="BN171" s="302"/>
      <c r="BO171" s="302"/>
      <c r="BP171" s="302"/>
      <c r="BQ171" s="302"/>
      <c r="BR171" s="302"/>
      <c r="BS171" s="302"/>
      <c r="BT171" s="302"/>
      <c r="BU171" s="302"/>
      <c r="BV171" s="302"/>
      <c r="BW171" s="302"/>
      <c r="BX171" s="302"/>
      <c r="BY171" s="302"/>
      <c r="BZ171" s="302"/>
      <c r="CA171" s="302"/>
      <c r="CB171" s="302"/>
      <c r="CC171" s="302"/>
      <c r="CD171" s="302"/>
      <c r="CE171" s="302"/>
      <c r="CF171" s="302"/>
      <c r="CG171" s="302"/>
      <c r="CH171" s="302"/>
      <c r="CI171" s="302"/>
      <c r="CJ171" s="302"/>
      <c r="CK171" s="302"/>
      <c r="CL171" s="302"/>
      <c r="CM171" s="302"/>
      <c r="CN171" s="302"/>
      <c r="CO171" s="302"/>
      <c r="CP171" s="302"/>
      <c r="CQ171" s="302"/>
      <c r="CR171" s="302"/>
      <c r="CS171" s="302"/>
      <c r="CT171" s="302"/>
      <c r="CU171" s="302"/>
      <c r="CV171" s="302"/>
      <c r="CW171" s="302"/>
      <c r="CX171" s="302"/>
      <c r="CY171" s="302"/>
      <c r="CZ171" s="302"/>
    </row>
    <row r="172" spans="1:104" ht="15.75" x14ac:dyDescent="0.25">
      <c r="A172" s="297" t="s">
        <v>37</v>
      </c>
      <c r="B172" s="303"/>
      <c r="C172" s="298"/>
      <c r="D172" s="304"/>
      <c r="E172" s="289"/>
      <c r="F172" s="280"/>
      <c r="G172" s="281"/>
      <c r="H172" s="282" t="s">
        <v>269</v>
      </c>
      <c r="I172" s="283"/>
      <c r="J172" s="283"/>
      <c r="K172" s="444">
        <v>293</v>
      </c>
      <c r="L172" s="444"/>
      <c r="M172" s="444"/>
      <c r="N172" s="437"/>
      <c r="O172" s="437"/>
      <c r="P172" s="437"/>
      <c r="Q172" s="438">
        <f>SUM(K172:P172)</f>
        <v>293</v>
      </c>
      <c r="R172" s="296" t="str">
        <f>IF(Q172=(P180+P181),"","NOT BALANCED")</f>
        <v/>
      </c>
      <c r="T172" s="301"/>
      <c r="U172" s="302"/>
      <c r="V172" s="302"/>
      <c r="W172" s="302"/>
      <c r="X172" s="302"/>
      <c r="Y172" s="302"/>
      <c r="Z172" s="302"/>
      <c r="AA172" s="302"/>
      <c r="AB172" s="302"/>
      <c r="AC172" s="302"/>
      <c r="AD172" s="302"/>
      <c r="AE172" s="302"/>
      <c r="AF172" s="302"/>
      <c r="AG172" s="302"/>
      <c r="AH172" s="302"/>
      <c r="AI172" s="302"/>
      <c r="AJ172" s="302"/>
      <c r="AK172" s="302"/>
      <c r="AL172" s="302"/>
      <c r="AM172" s="302"/>
      <c r="AN172" s="302"/>
      <c r="AO172" s="302"/>
      <c r="AP172" s="302"/>
      <c r="AQ172" s="302"/>
      <c r="AR172" s="302"/>
      <c r="AS172" s="302"/>
      <c r="AT172" s="302"/>
      <c r="AU172" s="302"/>
      <c r="AV172" s="302"/>
      <c r="AW172" s="302"/>
      <c r="AX172" s="302"/>
      <c r="AY172" s="302"/>
      <c r="AZ172" s="302"/>
      <c r="BA172" s="302"/>
      <c r="BB172" s="302"/>
      <c r="BC172" s="302"/>
      <c r="BD172" s="302"/>
      <c r="BE172" s="302"/>
      <c r="BF172" s="302"/>
      <c r="BG172" s="302"/>
      <c r="BH172" s="302"/>
      <c r="BI172" s="302"/>
      <c r="BJ172" s="302"/>
      <c r="BK172" s="302"/>
      <c r="BL172" s="302"/>
      <c r="BM172" s="302"/>
      <c r="BN172" s="302"/>
      <c r="BO172" s="302"/>
      <c r="BP172" s="302"/>
      <c r="BQ172" s="302"/>
      <c r="BR172" s="302"/>
      <c r="BS172" s="302"/>
      <c r="BT172" s="302"/>
      <c r="BU172" s="302"/>
      <c r="BV172" s="302"/>
      <c r="BW172" s="302"/>
      <c r="BX172" s="302"/>
      <c r="BY172" s="302"/>
      <c r="BZ172" s="302"/>
      <c r="CA172" s="302"/>
      <c r="CB172" s="302"/>
      <c r="CC172" s="302"/>
      <c r="CD172" s="302"/>
      <c r="CE172" s="302"/>
      <c r="CF172" s="302"/>
      <c r="CG172" s="302"/>
      <c r="CH172" s="302"/>
      <c r="CI172" s="302"/>
      <c r="CJ172" s="302"/>
      <c r="CK172" s="302"/>
      <c r="CL172" s="302"/>
      <c r="CM172" s="302"/>
      <c r="CN172" s="302"/>
      <c r="CO172" s="302"/>
      <c r="CP172" s="302"/>
      <c r="CQ172" s="302"/>
      <c r="CR172" s="302"/>
      <c r="CS172" s="302"/>
      <c r="CT172" s="302"/>
      <c r="CU172" s="302"/>
      <c r="CV172" s="302"/>
      <c r="CW172" s="302"/>
      <c r="CX172" s="302"/>
      <c r="CY172" s="302"/>
      <c r="CZ172" s="302"/>
    </row>
    <row r="173" spans="1:104" ht="15.75" x14ac:dyDescent="0.25">
      <c r="A173" s="297" t="s">
        <v>45</v>
      </c>
      <c r="B173" s="415"/>
      <c r="C173" s="303"/>
      <c r="D173" s="418"/>
      <c r="E173" s="289">
        <v>230</v>
      </c>
      <c r="F173" s="280"/>
      <c r="G173" s="281"/>
      <c r="H173" s="282" t="s">
        <v>268</v>
      </c>
      <c r="I173" s="283"/>
      <c r="J173" s="283"/>
      <c r="K173" s="444"/>
      <c r="L173" s="444"/>
      <c r="M173" s="444"/>
      <c r="N173" s="437"/>
      <c r="O173" s="437"/>
      <c r="P173" s="437"/>
      <c r="Q173" s="438">
        <f>SUM(K173:P173)</f>
        <v>0</v>
      </c>
      <c r="R173" s="296"/>
      <c r="T173" s="301"/>
      <c r="U173" s="302"/>
      <c r="V173" s="302"/>
      <c r="W173" s="302"/>
      <c r="X173" s="302"/>
      <c r="Y173" s="302"/>
      <c r="Z173" s="302"/>
      <c r="AA173" s="302"/>
      <c r="AB173" s="302"/>
      <c r="AC173" s="302"/>
      <c r="AD173" s="302"/>
      <c r="AE173" s="302"/>
      <c r="AF173" s="302"/>
      <c r="AG173" s="302"/>
      <c r="AH173" s="302"/>
      <c r="AI173" s="302"/>
      <c r="AJ173" s="302"/>
      <c r="AK173" s="302"/>
      <c r="AL173" s="302"/>
      <c r="AM173" s="302"/>
      <c r="AN173" s="302"/>
      <c r="AO173" s="302"/>
      <c r="AP173" s="302"/>
      <c r="AQ173" s="302"/>
      <c r="AR173" s="302"/>
      <c r="AS173" s="302"/>
      <c r="AT173" s="302"/>
      <c r="AU173" s="302"/>
      <c r="AV173" s="302"/>
      <c r="AW173" s="302"/>
      <c r="AX173" s="302"/>
      <c r="AY173" s="302"/>
      <c r="AZ173" s="302"/>
      <c r="BA173" s="302"/>
      <c r="BB173" s="302"/>
      <c r="BC173" s="302"/>
      <c r="BD173" s="302"/>
      <c r="BE173" s="302"/>
      <c r="BF173" s="302"/>
      <c r="BG173" s="302"/>
      <c r="BH173" s="302"/>
      <c r="BI173" s="302"/>
      <c r="BJ173" s="302"/>
      <c r="BK173" s="302"/>
      <c r="BL173" s="302"/>
      <c r="BM173" s="302"/>
      <c r="BN173" s="302"/>
      <c r="BO173" s="302"/>
      <c r="BP173" s="302"/>
      <c r="BQ173" s="302"/>
      <c r="BR173" s="302"/>
      <c r="BS173" s="302"/>
      <c r="BT173" s="302"/>
      <c r="BU173" s="302"/>
      <c r="BV173" s="302"/>
      <c r="BW173" s="302"/>
      <c r="BX173" s="302"/>
      <c r="BY173" s="302"/>
      <c r="BZ173" s="302"/>
      <c r="CA173" s="302"/>
      <c r="CB173" s="302"/>
      <c r="CC173" s="302"/>
      <c r="CD173" s="302"/>
      <c r="CE173" s="302"/>
      <c r="CF173" s="302"/>
      <c r="CG173" s="302"/>
      <c r="CH173" s="302"/>
      <c r="CI173" s="302"/>
      <c r="CJ173" s="302"/>
      <c r="CK173" s="302"/>
      <c r="CL173" s="302"/>
      <c r="CM173" s="302"/>
      <c r="CN173" s="302"/>
      <c r="CO173" s="302"/>
      <c r="CP173" s="302"/>
      <c r="CQ173" s="302"/>
      <c r="CR173" s="302"/>
      <c r="CS173" s="302"/>
      <c r="CT173" s="302"/>
      <c r="CU173" s="302"/>
      <c r="CV173" s="302"/>
      <c r="CW173" s="302"/>
      <c r="CX173" s="302"/>
      <c r="CY173" s="302"/>
      <c r="CZ173" s="302"/>
    </row>
    <row r="174" spans="1:104" ht="15.75" x14ac:dyDescent="0.25">
      <c r="A174" s="297"/>
      <c r="C174" s="287"/>
      <c r="D174" s="418"/>
      <c r="E174" s="289"/>
      <c r="F174" s="280"/>
      <c r="G174" s="281"/>
      <c r="H174" s="281" t="s">
        <v>267</v>
      </c>
      <c r="I174" s="283"/>
      <c r="J174" s="283"/>
      <c r="K174" s="434">
        <f t="shared" ref="K174:P174" si="46">SUM(K169:K173)</f>
        <v>293</v>
      </c>
      <c r="L174" s="434">
        <f t="shared" si="46"/>
        <v>0</v>
      </c>
      <c r="M174" s="434">
        <f t="shared" si="46"/>
        <v>0</v>
      </c>
      <c r="N174" s="434">
        <f t="shared" si="46"/>
        <v>0</v>
      </c>
      <c r="O174" s="434">
        <f t="shared" si="46"/>
        <v>0</v>
      </c>
      <c r="P174" s="434">
        <f t="shared" si="46"/>
        <v>0</v>
      </c>
      <c r="Q174" s="422">
        <f>SUM(K174:P174)+Q171</f>
        <v>293</v>
      </c>
      <c r="R174" s="296"/>
      <c r="T174" s="301"/>
      <c r="U174" s="302"/>
      <c r="V174" s="302"/>
      <c r="W174" s="302"/>
      <c r="X174" s="302"/>
      <c r="Y174" s="302"/>
      <c r="Z174" s="302"/>
      <c r="AA174" s="302"/>
      <c r="AB174" s="302"/>
      <c r="AC174" s="302"/>
      <c r="AD174" s="302"/>
      <c r="AE174" s="302"/>
      <c r="AF174" s="302"/>
      <c r="AG174" s="302"/>
      <c r="AH174" s="302"/>
      <c r="AI174" s="302"/>
      <c r="AJ174" s="302"/>
      <c r="AK174" s="302"/>
      <c r="AL174" s="302"/>
      <c r="AM174" s="302"/>
      <c r="AN174" s="302"/>
      <c r="AO174" s="302"/>
      <c r="AP174" s="302"/>
      <c r="AQ174" s="302"/>
      <c r="AR174" s="302"/>
      <c r="AS174" s="302"/>
      <c r="AT174" s="302"/>
      <c r="AU174" s="302"/>
      <c r="AV174" s="302"/>
      <c r="AW174" s="302"/>
      <c r="AX174" s="302"/>
      <c r="AY174" s="302"/>
      <c r="AZ174" s="302"/>
      <c r="BA174" s="302"/>
      <c r="BB174" s="302"/>
      <c r="BC174" s="302"/>
      <c r="BD174" s="302"/>
      <c r="BE174" s="302"/>
      <c r="BF174" s="302"/>
      <c r="BG174" s="302"/>
      <c r="BH174" s="302"/>
      <c r="BI174" s="302"/>
      <c r="BJ174" s="302"/>
      <c r="BK174" s="302"/>
      <c r="BL174" s="302"/>
      <c r="BM174" s="302"/>
      <c r="BN174" s="302"/>
      <c r="BO174" s="302"/>
      <c r="BP174" s="302"/>
      <c r="BQ174" s="302"/>
      <c r="BR174" s="302"/>
      <c r="BS174" s="302"/>
      <c r="BT174" s="302"/>
      <c r="BU174" s="302"/>
      <c r="BV174" s="302"/>
      <c r="BW174" s="302"/>
      <c r="BX174" s="302"/>
      <c r="BY174" s="302"/>
      <c r="BZ174" s="302"/>
      <c r="CA174" s="302"/>
      <c r="CB174" s="302"/>
      <c r="CC174" s="302"/>
      <c r="CD174" s="302"/>
      <c r="CE174" s="302"/>
      <c r="CF174" s="302"/>
      <c r="CG174" s="302"/>
      <c r="CH174" s="302"/>
      <c r="CI174" s="302"/>
      <c r="CJ174" s="302"/>
      <c r="CK174" s="302"/>
      <c r="CL174" s="302"/>
      <c r="CM174" s="302"/>
      <c r="CN174" s="302"/>
      <c r="CO174" s="302"/>
      <c r="CP174" s="302"/>
      <c r="CQ174" s="302"/>
      <c r="CR174" s="302"/>
      <c r="CS174" s="302"/>
      <c r="CT174" s="302"/>
      <c r="CU174" s="302"/>
      <c r="CV174" s="302"/>
      <c r="CW174" s="302"/>
      <c r="CX174" s="302"/>
      <c r="CY174" s="302"/>
      <c r="CZ174" s="302"/>
    </row>
    <row r="175" spans="1:104" ht="15.75" x14ac:dyDescent="0.25">
      <c r="A175" s="297" t="s">
        <v>46</v>
      </c>
      <c r="B175" s="298"/>
      <c r="C175" s="298"/>
      <c r="D175" s="304"/>
      <c r="E175" s="289">
        <v>16</v>
      </c>
      <c r="F175" s="280"/>
      <c r="G175" s="290"/>
      <c r="H175" s="309" t="s">
        <v>88</v>
      </c>
      <c r="I175" s="310"/>
      <c r="J175" s="311"/>
      <c r="K175" s="448">
        <f>K162+K163</f>
        <v>0</v>
      </c>
      <c r="L175" s="448">
        <f>L162</f>
        <v>0</v>
      </c>
      <c r="M175" s="448">
        <f>M162+M163</f>
        <v>0</v>
      </c>
      <c r="N175" s="448">
        <f>N162</f>
        <v>0</v>
      </c>
      <c r="O175" s="448">
        <f>O162</f>
        <v>0</v>
      </c>
      <c r="P175" s="448">
        <f>P162</f>
        <v>0</v>
      </c>
      <c r="Q175" s="422">
        <f>SUM(K175:P175)</f>
        <v>0</v>
      </c>
      <c r="R175" s="296" t="str">
        <f>IF(Q175=M180,"","NOT BALANCED")</f>
        <v/>
      </c>
      <c r="T175" s="301"/>
      <c r="U175" s="302"/>
      <c r="V175" s="302"/>
      <c r="W175" s="302"/>
      <c r="X175" s="302"/>
      <c r="Y175" s="302"/>
      <c r="Z175" s="302"/>
      <c r="AA175" s="302"/>
      <c r="AB175" s="302"/>
      <c r="AC175" s="302"/>
      <c r="AD175" s="302"/>
      <c r="AE175" s="302"/>
      <c r="AF175" s="302"/>
      <c r="AG175" s="302"/>
      <c r="AH175" s="302"/>
      <c r="AI175" s="302"/>
      <c r="AJ175" s="302"/>
      <c r="AK175" s="302"/>
      <c r="AL175" s="302"/>
      <c r="AM175" s="302"/>
      <c r="AN175" s="302"/>
      <c r="AO175" s="302"/>
      <c r="AP175" s="302"/>
      <c r="AQ175" s="302"/>
      <c r="AR175" s="302"/>
      <c r="AS175" s="302"/>
      <c r="AT175" s="302"/>
      <c r="AU175" s="302"/>
      <c r="AV175" s="302"/>
      <c r="AW175" s="302"/>
      <c r="AX175" s="302"/>
      <c r="AY175" s="302"/>
      <c r="AZ175" s="302"/>
      <c r="BA175" s="302"/>
      <c r="BB175" s="302"/>
      <c r="BC175" s="302"/>
      <c r="BD175" s="302"/>
      <c r="BE175" s="302"/>
      <c r="BF175" s="302"/>
      <c r="BG175" s="302"/>
      <c r="BH175" s="302"/>
      <c r="BI175" s="302"/>
      <c r="BJ175" s="302"/>
      <c r="BK175" s="302"/>
      <c r="BL175" s="302"/>
      <c r="BM175" s="302"/>
      <c r="BN175" s="302"/>
      <c r="BO175" s="302"/>
      <c r="BP175" s="302"/>
      <c r="BQ175" s="302"/>
      <c r="BR175" s="302"/>
      <c r="BS175" s="302"/>
      <c r="BT175" s="302"/>
      <c r="BU175" s="302"/>
      <c r="BV175" s="302"/>
      <c r="BW175" s="302"/>
      <c r="BX175" s="302"/>
      <c r="BY175" s="302"/>
      <c r="BZ175" s="302"/>
      <c r="CA175" s="302"/>
      <c r="CB175" s="302"/>
      <c r="CC175" s="302"/>
      <c r="CD175" s="302"/>
      <c r="CE175" s="302"/>
      <c r="CF175" s="302"/>
      <c r="CG175" s="302"/>
      <c r="CH175" s="302"/>
      <c r="CI175" s="302"/>
      <c r="CJ175" s="302"/>
      <c r="CK175" s="302"/>
      <c r="CL175" s="302"/>
      <c r="CM175" s="302"/>
      <c r="CN175" s="302"/>
      <c r="CO175" s="302"/>
      <c r="CP175" s="302"/>
      <c r="CQ175" s="302"/>
      <c r="CR175" s="302"/>
      <c r="CS175" s="302"/>
      <c r="CT175" s="302"/>
      <c r="CU175" s="302"/>
      <c r="CV175" s="302"/>
      <c r="CW175" s="302"/>
      <c r="CX175" s="302"/>
      <c r="CY175" s="302"/>
      <c r="CZ175" s="302"/>
    </row>
    <row r="176" spans="1:104" ht="15.75" x14ac:dyDescent="0.25">
      <c r="A176" s="297" t="s">
        <v>47</v>
      </c>
      <c r="B176" s="298"/>
      <c r="C176" s="298"/>
      <c r="D176" s="304"/>
      <c r="E176" s="289">
        <v>483</v>
      </c>
      <c r="F176" s="280"/>
      <c r="G176" s="290"/>
      <c r="H176" s="313" t="s">
        <v>67</v>
      </c>
      <c r="I176" s="314"/>
      <c r="J176" s="314"/>
      <c r="K176" s="405" t="str">
        <f t="shared" ref="K176:P176" si="47">IF(SUM(K175+K174-K168)&lt;0,K175+K174-K168,"")</f>
        <v/>
      </c>
      <c r="L176" s="405" t="str">
        <f t="shared" si="47"/>
        <v/>
      </c>
      <c r="M176" s="405" t="str">
        <f t="shared" si="47"/>
        <v/>
      </c>
      <c r="N176" s="405" t="str">
        <f t="shared" si="47"/>
        <v/>
      </c>
      <c r="O176" s="405" t="str">
        <f t="shared" si="47"/>
        <v/>
      </c>
      <c r="P176" s="405" t="str">
        <f t="shared" si="47"/>
        <v/>
      </c>
      <c r="Q176" s="422">
        <f>SUM(K176:P176)</f>
        <v>0</v>
      </c>
      <c r="T176" s="301"/>
      <c r="U176" s="302"/>
      <c r="V176" s="302"/>
      <c r="W176" s="302"/>
      <c r="X176" s="302"/>
      <c r="Y176" s="302"/>
      <c r="Z176" s="302"/>
      <c r="AA176" s="302"/>
      <c r="AB176" s="302"/>
      <c r="AC176" s="302"/>
      <c r="AD176" s="302"/>
      <c r="AE176" s="302"/>
      <c r="AF176" s="302"/>
      <c r="AG176" s="302"/>
      <c r="AH176" s="302"/>
      <c r="AI176" s="302"/>
      <c r="AJ176" s="302"/>
      <c r="AK176" s="302"/>
      <c r="AL176" s="302"/>
      <c r="AM176" s="302"/>
      <c r="AN176" s="302"/>
      <c r="AO176" s="302"/>
      <c r="AP176" s="302"/>
      <c r="AQ176" s="302"/>
      <c r="AR176" s="302"/>
      <c r="AS176" s="302"/>
      <c r="AT176" s="302"/>
      <c r="AU176" s="302"/>
      <c r="AV176" s="302"/>
      <c r="AW176" s="302"/>
      <c r="AX176" s="302"/>
      <c r="AY176" s="302"/>
      <c r="AZ176" s="302"/>
      <c r="BA176" s="302"/>
      <c r="BB176" s="302"/>
      <c r="BC176" s="302"/>
      <c r="BD176" s="302"/>
      <c r="BE176" s="302"/>
      <c r="BF176" s="302"/>
      <c r="BG176" s="302"/>
      <c r="BH176" s="302"/>
      <c r="BI176" s="302"/>
      <c r="BJ176" s="302"/>
      <c r="BK176" s="302"/>
      <c r="BL176" s="302"/>
      <c r="BM176" s="302"/>
      <c r="BN176" s="302"/>
      <c r="BO176" s="302"/>
      <c r="BP176" s="302"/>
      <c r="BQ176" s="302"/>
      <c r="BR176" s="302"/>
      <c r="BS176" s="302"/>
      <c r="BT176" s="302"/>
      <c r="BU176" s="302"/>
      <c r="BV176" s="302"/>
      <c r="BW176" s="302"/>
      <c r="BX176" s="302"/>
      <c r="BY176" s="302"/>
      <c r="BZ176" s="302"/>
      <c r="CA176" s="302"/>
      <c r="CB176" s="302"/>
      <c r="CC176" s="302"/>
      <c r="CD176" s="302"/>
      <c r="CE176" s="302"/>
      <c r="CF176" s="302"/>
      <c r="CG176" s="302"/>
      <c r="CH176" s="302"/>
      <c r="CI176" s="302"/>
      <c r="CJ176" s="302"/>
      <c r="CK176" s="302"/>
      <c r="CL176" s="302"/>
      <c r="CM176" s="302"/>
      <c r="CN176" s="302"/>
      <c r="CO176" s="302"/>
      <c r="CP176" s="302"/>
      <c r="CQ176" s="302"/>
      <c r="CR176" s="302"/>
      <c r="CS176" s="302"/>
      <c r="CT176" s="302"/>
      <c r="CU176" s="302"/>
      <c r="CV176" s="302"/>
      <c r="CW176" s="302"/>
      <c r="CX176" s="302"/>
      <c r="CY176" s="302"/>
      <c r="CZ176" s="302"/>
    </row>
    <row r="177" spans="1:104" ht="15.75" x14ac:dyDescent="0.25">
      <c r="A177" s="315" t="s">
        <v>53</v>
      </c>
      <c r="B177" s="316"/>
      <c r="C177" s="317"/>
      <c r="D177" s="278"/>
      <c r="E177" s="423">
        <f>SUM(E173:E176)</f>
        <v>729</v>
      </c>
      <c r="F177" s="319"/>
      <c r="G177" s="290"/>
      <c r="H177" s="320"/>
      <c r="L177" s="80"/>
      <c r="M177" s="80"/>
      <c r="N177" s="80"/>
      <c r="O177" s="322"/>
      <c r="P177" s="322"/>
      <c r="Q177" s="97"/>
      <c r="R177" s="97"/>
      <c r="S177" s="322"/>
      <c r="T177" s="302"/>
      <c r="U177" s="302"/>
      <c r="V177" s="302"/>
      <c r="W177" s="302"/>
      <c r="X177" s="302"/>
      <c r="Y177" s="302"/>
      <c r="Z177" s="302"/>
      <c r="AA177" s="302"/>
      <c r="AB177" s="302"/>
      <c r="AC177" s="302"/>
      <c r="AD177" s="302"/>
      <c r="AE177" s="302"/>
      <c r="AF177" s="302"/>
      <c r="AG177" s="302"/>
      <c r="AH177" s="302"/>
      <c r="AI177" s="302"/>
      <c r="AJ177" s="302"/>
      <c r="AK177" s="302"/>
      <c r="AL177" s="302"/>
      <c r="AM177" s="302"/>
      <c r="AN177" s="302"/>
      <c r="AO177" s="302"/>
      <c r="AP177" s="302"/>
      <c r="AQ177" s="302"/>
      <c r="AR177" s="302"/>
      <c r="AS177" s="302"/>
      <c r="AT177" s="302"/>
      <c r="AU177" s="302"/>
      <c r="AV177" s="302"/>
      <c r="AW177" s="302"/>
      <c r="AX177" s="302"/>
      <c r="AY177" s="302"/>
      <c r="AZ177" s="302"/>
      <c r="BA177" s="302"/>
      <c r="BB177" s="302"/>
      <c r="BC177" s="302"/>
      <c r="BD177" s="302"/>
      <c r="BE177" s="302"/>
      <c r="BF177" s="302"/>
      <c r="BG177" s="302"/>
      <c r="BH177" s="302"/>
      <c r="BI177" s="302"/>
      <c r="BJ177" s="302"/>
      <c r="BK177" s="302"/>
      <c r="BL177" s="302"/>
      <c r="BM177" s="302"/>
      <c r="BN177" s="302"/>
      <c r="BO177" s="302"/>
      <c r="BP177" s="302"/>
      <c r="BQ177" s="302"/>
      <c r="BR177" s="302"/>
      <c r="BS177" s="302"/>
      <c r="BT177" s="302"/>
      <c r="BU177" s="302"/>
      <c r="BV177" s="302"/>
      <c r="BW177" s="302"/>
      <c r="BX177" s="302"/>
      <c r="BY177" s="302"/>
      <c r="BZ177" s="302"/>
      <c r="CA177" s="302"/>
      <c r="CB177" s="302"/>
      <c r="CC177" s="302"/>
      <c r="CD177" s="302"/>
      <c r="CE177" s="302"/>
      <c r="CF177" s="302"/>
      <c r="CG177" s="302"/>
      <c r="CH177" s="302"/>
      <c r="CI177" s="302"/>
      <c r="CJ177" s="302"/>
      <c r="CK177" s="302"/>
      <c r="CL177" s="302"/>
      <c r="CM177" s="302"/>
      <c r="CN177" s="302"/>
      <c r="CO177" s="302"/>
      <c r="CP177" s="302"/>
      <c r="CQ177" s="302"/>
      <c r="CR177" s="302"/>
      <c r="CS177" s="302"/>
      <c r="CT177" s="302"/>
      <c r="CU177" s="302"/>
      <c r="CV177" s="302"/>
      <c r="CW177" s="302"/>
      <c r="CX177" s="302"/>
      <c r="CY177" s="302"/>
      <c r="CZ177" s="302"/>
    </row>
    <row r="178" spans="1:104" ht="12.75" x14ac:dyDescent="0.2">
      <c r="A178" s="323"/>
      <c r="B178" s="324"/>
      <c r="C178" s="325"/>
      <c r="D178" s="326"/>
      <c r="E178" s="319"/>
      <c r="F178" s="319"/>
      <c r="G178" s="327"/>
      <c r="H178" s="328"/>
      <c r="K178" s="321">
        <f>2349+171</f>
        <v>2520</v>
      </c>
      <c r="L178" s="329" t="s">
        <v>89</v>
      </c>
      <c r="M178" s="322"/>
      <c r="N178" s="80"/>
      <c r="O178" s="330" t="s">
        <v>90</v>
      </c>
      <c r="P178" s="330"/>
      <c r="Q178" s="97"/>
      <c r="R178" s="97"/>
      <c r="S178" s="97"/>
      <c r="U178" s="302"/>
      <c r="V178" s="302"/>
      <c r="W178" s="302"/>
      <c r="X178" s="302"/>
      <c r="Y178" s="302"/>
      <c r="Z178" s="302"/>
      <c r="AA178" s="302"/>
      <c r="AB178" s="302"/>
      <c r="AC178" s="302"/>
      <c r="AD178" s="302"/>
      <c r="AE178" s="302"/>
      <c r="AF178" s="302"/>
      <c r="AG178" s="302"/>
      <c r="AH178" s="302"/>
      <c r="AI178" s="302"/>
      <c r="AJ178" s="302"/>
      <c r="AK178" s="302"/>
      <c r="AL178" s="302"/>
      <c r="AM178" s="302"/>
      <c r="AN178" s="302"/>
      <c r="AO178" s="302"/>
      <c r="AP178" s="302"/>
      <c r="AQ178" s="302"/>
      <c r="AR178" s="302"/>
      <c r="AS178" s="302"/>
      <c r="AT178" s="302"/>
      <c r="AU178" s="302"/>
      <c r="AV178" s="302"/>
      <c r="AW178" s="302"/>
      <c r="AX178" s="302"/>
      <c r="AY178" s="302"/>
      <c r="AZ178" s="302"/>
      <c r="BA178" s="302"/>
      <c r="BB178" s="302"/>
      <c r="BC178" s="302"/>
      <c r="BD178" s="302"/>
      <c r="BE178" s="302"/>
      <c r="BF178" s="302"/>
      <c r="BG178" s="302"/>
      <c r="BH178" s="302"/>
      <c r="BI178" s="302"/>
      <c r="BJ178" s="302"/>
      <c r="BK178" s="302"/>
      <c r="BL178" s="302"/>
      <c r="BM178" s="302"/>
      <c r="BN178" s="302"/>
      <c r="BO178" s="302"/>
      <c r="BP178" s="302"/>
      <c r="BQ178" s="302"/>
      <c r="BR178" s="302"/>
      <c r="BS178" s="302"/>
      <c r="BT178" s="302"/>
      <c r="BU178" s="302"/>
      <c r="BV178" s="302"/>
      <c r="BW178" s="302"/>
      <c r="BX178" s="302"/>
      <c r="BY178" s="302"/>
      <c r="BZ178" s="302"/>
      <c r="CA178" s="302"/>
      <c r="CB178" s="302"/>
      <c r="CC178" s="302"/>
      <c r="CD178" s="302"/>
      <c r="CE178" s="302"/>
      <c r="CF178" s="302"/>
      <c r="CG178" s="302"/>
      <c r="CH178" s="302"/>
      <c r="CI178" s="302"/>
      <c r="CJ178" s="302"/>
      <c r="CK178" s="302"/>
      <c r="CL178" s="302"/>
      <c r="CM178" s="302"/>
      <c r="CN178" s="302"/>
      <c r="CO178" s="302"/>
      <c r="CP178" s="302"/>
      <c r="CQ178" s="302"/>
      <c r="CR178" s="302"/>
      <c r="CS178" s="302"/>
      <c r="CT178" s="302"/>
      <c r="CU178" s="302"/>
      <c r="CV178" s="302"/>
      <c r="CW178" s="302"/>
      <c r="CX178" s="302"/>
      <c r="CY178" s="302"/>
      <c r="CZ178" s="302"/>
    </row>
    <row r="179" spans="1:104" ht="12.75" x14ac:dyDescent="0.2">
      <c r="A179" s="332"/>
      <c r="B179" s="287"/>
      <c r="C179" s="287"/>
      <c r="D179" s="333"/>
      <c r="E179" s="334"/>
      <c r="F179" s="319"/>
      <c r="G179" s="1090" t="s">
        <v>139</v>
      </c>
      <c r="H179" s="1091"/>
      <c r="L179" s="424" t="s">
        <v>20</v>
      </c>
      <c r="M179" s="425" t="s">
        <v>49</v>
      </c>
      <c r="N179" s="80"/>
      <c r="O179" s="424" t="s">
        <v>20</v>
      </c>
      <c r="P179" s="424"/>
      <c r="Q179" s="354" t="s">
        <v>93</v>
      </c>
      <c r="R179" s="354"/>
      <c r="S179" s="355"/>
      <c r="U179" s="302"/>
      <c r="V179" s="302"/>
      <c r="W179" s="302"/>
      <c r="X179" s="302"/>
      <c r="Y179" s="302"/>
      <c r="Z179" s="302"/>
      <c r="AA179" s="302"/>
      <c r="AB179" s="302"/>
      <c r="AC179" s="302"/>
      <c r="AD179" s="302"/>
      <c r="AE179" s="302"/>
      <c r="AF179" s="302"/>
      <c r="AG179" s="302"/>
      <c r="AH179" s="302"/>
      <c r="AI179" s="302"/>
      <c r="AJ179" s="302"/>
      <c r="AK179" s="302"/>
      <c r="AL179" s="302"/>
      <c r="AM179" s="302"/>
      <c r="AN179" s="302"/>
      <c r="AO179" s="302"/>
      <c r="AP179" s="302"/>
      <c r="AQ179" s="302"/>
      <c r="AR179" s="302"/>
      <c r="AS179" s="302"/>
      <c r="AT179" s="302"/>
      <c r="AU179" s="302"/>
      <c r="AV179" s="302"/>
      <c r="AW179" s="302"/>
      <c r="AX179" s="302"/>
      <c r="AY179" s="302"/>
      <c r="AZ179" s="302"/>
      <c r="BA179" s="302"/>
      <c r="BB179" s="302"/>
      <c r="BC179" s="302"/>
      <c r="BD179" s="302"/>
      <c r="BE179" s="302"/>
      <c r="BF179" s="302"/>
      <c r="BG179" s="302"/>
      <c r="BH179" s="302"/>
      <c r="BI179" s="302"/>
      <c r="BJ179" s="302"/>
      <c r="BK179" s="302"/>
      <c r="BL179" s="302"/>
      <c r="BM179" s="302"/>
      <c r="BN179" s="302"/>
      <c r="BO179" s="302"/>
      <c r="BP179" s="302"/>
      <c r="BQ179" s="302"/>
      <c r="BR179" s="302"/>
      <c r="BS179" s="302"/>
      <c r="BT179" s="302"/>
      <c r="BU179" s="302"/>
      <c r="BV179" s="302"/>
      <c r="BW179" s="302"/>
      <c r="BX179" s="302"/>
      <c r="BY179" s="302"/>
      <c r="BZ179" s="302"/>
      <c r="CA179" s="302"/>
      <c r="CB179" s="302"/>
      <c r="CC179" s="302"/>
      <c r="CD179" s="302"/>
      <c r="CE179" s="302"/>
      <c r="CF179" s="302"/>
      <c r="CG179" s="302"/>
      <c r="CH179" s="302"/>
      <c r="CI179" s="302"/>
      <c r="CJ179" s="302"/>
      <c r="CK179" s="302"/>
      <c r="CL179" s="302"/>
      <c r="CM179" s="302"/>
      <c r="CN179" s="302"/>
      <c r="CO179" s="302"/>
      <c r="CP179" s="302"/>
      <c r="CQ179" s="302"/>
      <c r="CR179" s="302"/>
      <c r="CS179" s="302"/>
      <c r="CT179" s="302"/>
      <c r="CU179" s="302"/>
      <c r="CV179" s="302"/>
      <c r="CW179" s="302"/>
      <c r="CX179" s="302"/>
      <c r="CY179" s="302"/>
      <c r="CZ179" s="302"/>
    </row>
    <row r="180" spans="1:104" ht="12.75" x14ac:dyDescent="0.2">
      <c r="A180" s="340"/>
      <c r="B180" s="287"/>
      <c r="C180" s="287"/>
      <c r="D180" s="333"/>
      <c r="E180" s="334"/>
      <c r="F180" s="341" t="s">
        <v>54</v>
      </c>
      <c r="G180" s="1082"/>
      <c r="H180" s="1083"/>
      <c r="L180" s="452">
        <f>B2</f>
        <v>43167</v>
      </c>
      <c r="M180" s="344">
        <f>Q162+Q163</f>
        <v>0</v>
      </c>
      <c r="N180" s="80"/>
      <c r="O180" s="1047">
        <f>B2</f>
        <v>43167</v>
      </c>
      <c r="P180" s="1051">
        <f>K172+L172+M172+N172+O172+P172</f>
        <v>293</v>
      </c>
      <c r="Q180" s="354"/>
      <c r="R180" s="354"/>
      <c r="S180" s="355"/>
      <c r="U180" s="302"/>
      <c r="V180" s="302"/>
      <c r="W180" s="302"/>
      <c r="X180" s="302"/>
      <c r="Y180" s="302"/>
      <c r="Z180" s="302"/>
      <c r="AA180" s="302"/>
      <c r="AB180" s="302"/>
      <c r="AC180" s="302"/>
      <c r="AD180" s="302"/>
      <c r="AE180" s="302"/>
      <c r="AF180" s="302"/>
      <c r="AG180" s="302"/>
      <c r="AH180" s="302"/>
      <c r="AI180" s="302"/>
      <c r="AJ180" s="302"/>
      <c r="AK180" s="302"/>
      <c r="AL180" s="302"/>
      <c r="AM180" s="302"/>
      <c r="AN180" s="302"/>
      <c r="AO180" s="302"/>
      <c r="AP180" s="302"/>
      <c r="AQ180" s="302"/>
      <c r="AR180" s="302"/>
      <c r="AS180" s="302"/>
      <c r="AT180" s="302"/>
      <c r="AU180" s="302"/>
      <c r="AV180" s="302"/>
      <c r="AW180" s="302"/>
      <c r="AX180" s="302"/>
      <c r="AY180" s="302"/>
      <c r="AZ180" s="302"/>
      <c r="BA180" s="302"/>
      <c r="BB180" s="302"/>
      <c r="BC180" s="302"/>
      <c r="BD180" s="302"/>
      <c r="BE180" s="302"/>
      <c r="BF180" s="302"/>
      <c r="BG180" s="302"/>
      <c r="BH180" s="302"/>
      <c r="BI180" s="302"/>
      <c r="BJ180" s="302"/>
      <c r="BK180" s="302"/>
      <c r="BL180" s="302"/>
      <c r="BM180" s="302"/>
      <c r="BN180" s="302"/>
      <c r="BO180" s="302"/>
      <c r="BP180" s="302"/>
      <c r="BQ180" s="302"/>
      <c r="BR180" s="302"/>
      <c r="BS180" s="302"/>
      <c r="BT180" s="302"/>
      <c r="BU180" s="302"/>
      <c r="BV180" s="302"/>
      <c r="BW180" s="302"/>
      <c r="BX180" s="302"/>
      <c r="BY180" s="302"/>
      <c r="BZ180" s="302"/>
      <c r="CA180" s="302"/>
      <c r="CB180" s="302"/>
      <c r="CC180" s="302"/>
      <c r="CD180" s="302"/>
      <c r="CE180" s="302"/>
      <c r="CF180" s="302"/>
      <c r="CG180" s="302"/>
      <c r="CH180" s="302"/>
      <c r="CI180" s="302"/>
      <c r="CJ180" s="302"/>
      <c r="CK180" s="302"/>
      <c r="CL180" s="302"/>
      <c r="CM180" s="302"/>
      <c r="CN180" s="302"/>
      <c r="CO180" s="302"/>
      <c r="CP180" s="302"/>
      <c r="CQ180" s="302"/>
      <c r="CR180" s="302"/>
      <c r="CS180" s="302"/>
      <c r="CT180" s="302"/>
      <c r="CU180" s="302"/>
      <c r="CV180" s="302"/>
      <c r="CW180" s="302"/>
      <c r="CX180" s="302"/>
      <c r="CY180" s="302"/>
      <c r="CZ180" s="302"/>
    </row>
    <row r="181" spans="1:104" ht="12.75" x14ac:dyDescent="0.2">
      <c r="A181" s="265"/>
      <c r="B181" s="333"/>
      <c r="C181" s="266"/>
      <c r="D181" s="266"/>
      <c r="E181" s="347"/>
      <c r="F181" s="341" t="s">
        <v>82</v>
      </c>
      <c r="G181" s="1082"/>
      <c r="H181" s="1083"/>
      <c r="L181" s="349">
        <v>0</v>
      </c>
      <c r="M181" s="426"/>
      <c r="N181" s="80"/>
      <c r="O181" s="1049"/>
      <c r="P181" s="1040"/>
      <c r="Q181" s="354"/>
      <c r="R181" s="354"/>
      <c r="S181" s="355"/>
      <c r="U181" s="302"/>
      <c r="V181" s="302"/>
      <c r="W181" s="302"/>
      <c r="X181" s="302"/>
      <c r="Y181" s="302"/>
      <c r="Z181" s="302"/>
      <c r="AA181" s="302"/>
      <c r="AB181" s="302"/>
      <c r="AC181" s="302"/>
      <c r="AD181" s="302"/>
      <c r="AE181" s="302"/>
      <c r="AF181" s="302"/>
      <c r="AG181" s="302"/>
      <c r="AH181" s="302"/>
      <c r="AI181" s="302"/>
      <c r="AJ181" s="302"/>
      <c r="AK181" s="302"/>
      <c r="AL181" s="302"/>
      <c r="AM181" s="302"/>
      <c r="AN181" s="302"/>
      <c r="AO181" s="302"/>
      <c r="AP181" s="302"/>
      <c r="AQ181" s="302"/>
      <c r="AR181" s="302"/>
      <c r="AS181" s="302"/>
      <c r="AT181" s="302"/>
      <c r="AU181" s="302"/>
      <c r="AV181" s="302"/>
      <c r="AW181" s="302"/>
      <c r="AX181" s="302"/>
      <c r="AY181" s="302"/>
      <c r="AZ181" s="302"/>
      <c r="BA181" s="302"/>
      <c r="BB181" s="302"/>
      <c r="BC181" s="302"/>
      <c r="BD181" s="302"/>
      <c r="BE181" s="302"/>
      <c r="BF181" s="302"/>
      <c r="BG181" s="302"/>
      <c r="BH181" s="302"/>
      <c r="BI181" s="302"/>
      <c r="BJ181" s="302"/>
      <c r="BK181" s="302"/>
      <c r="BL181" s="302"/>
      <c r="BM181" s="302"/>
      <c r="BN181" s="302"/>
      <c r="BO181" s="302"/>
      <c r="BP181" s="302"/>
      <c r="BQ181" s="302"/>
      <c r="BR181" s="302"/>
      <c r="BS181" s="302"/>
      <c r="BT181" s="302"/>
      <c r="BU181" s="302"/>
      <c r="BV181" s="302"/>
      <c r="BW181" s="302"/>
      <c r="BX181" s="302"/>
      <c r="BY181" s="302"/>
      <c r="BZ181" s="302"/>
      <c r="CA181" s="302"/>
      <c r="CB181" s="302"/>
      <c r="CC181" s="302"/>
      <c r="CD181" s="302"/>
      <c r="CE181" s="302"/>
      <c r="CF181" s="302"/>
      <c r="CG181" s="302"/>
      <c r="CH181" s="302"/>
      <c r="CI181" s="302"/>
      <c r="CJ181" s="302"/>
      <c r="CK181" s="302"/>
      <c r="CL181" s="302"/>
      <c r="CM181" s="302"/>
      <c r="CN181" s="302"/>
      <c r="CO181" s="302"/>
      <c r="CP181" s="302"/>
      <c r="CQ181" s="302"/>
      <c r="CR181" s="302"/>
      <c r="CS181" s="302"/>
      <c r="CT181" s="302"/>
      <c r="CU181" s="302"/>
      <c r="CV181" s="302"/>
      <c r="CW181" s="302"/>
      <c r="CX181" s="302"/>
      <c r="CY181" s="302"/>
      <c r="CZ181" s="302"/>
    </row>
    <row r="182" spans="1:104" ht="12.75" x14ac:dyDescent="0.2">
      <c r="A182" s="333"/>
      <c r="B182" s="350"/>
      <c r="C182" s="333"/>
      <c r="D182" s="333"/>
      <c r="E182" s="351"/>
      <c r="F182" s="341" t="s">
        <v>55</v>
      </c>
      <c r="G182" s="1082"/>
      <c r="H182" s="1083"/>
      <c r="I182" s="357"/>
      <c r="J182" s="357"/>
      <c r="K182" s="357"/>
      <c r="Q182" s="354"/>
      <c r="R182" s="354"/>
      <c r="S182" s="355"/>
      <c r="U182" s="302"/>
      <c r="V182" s="302"/>
      <c r="W182" s="302"/>
      <c r="X182" s="302"/>
      <c r="Y182" s="302"/>
      <c r="Z182" s="302"/>
      <c r="AA182" s="302"/>
      <c r="AB182" s="302"/>
      <c r="AC182" s="302"/>
      <c r="AD182" s="302"/>
      <c r="AE182" s="302"/>
      <c r="AF182" s="302"/>
      <c r="AG182" s="302"/>
      <c r="AH182" s="302"/>
      <c r="AI182" s="302"/>
      <c r="AJ182" s="302"/>
      <c r="AK182" s="302"/>
      <c r="AL182" s="302"/>
      <c r="AM182" s="302"/>
      <c r="AN182" s="302"/>
      <c r="AO182" s="302"/>
      <c r="AP182" s="302"/>
      <c r="AQ182" s="302"/>
      <c r="AR182" s="302"/>
      <c r="AS182" s="302"/>
      <c r="AT182" s="302"/>
      <c r="AU182" s="302"/>
      <c r="AV182" s="302"/>
      <c r="AW182" s="302"/>
      <c r="AX182" s="302"/>
      <c r="AY182" s="302"/>
      <c r="AZ182" s="302"/>
      <c r="BA182" s="302"/>
      <c r="BB182" s="302"/>
      <c r="BC182" s="302"/>
      <c r="BD182" s="302"/>
      <c r="BE182" s="302"/>
      <c r="BF182" s="302"/>
      <c r="BG182" s="302"/>
      <c r="BH182" s="302"/>
      <c r="BI182" s="302"/>
      <c r="BJ182" s="302"/>
      <c r="BK182" s="302"/>
      <c r="BL182" s="302"/>
      <c r="BM182" s="302"/>
      <c r="BN182" s="302"/>
      <c r="BO182" s="302"/>
      <c r="BP182" s="302"/>
      <c r="BQ182" s="302"/>
      <c r="BR182" s="302"/>
      <c r="BS182" s="302"/>
      <c r="BT182" s="302"/>
      <c r="BU182" s="302"/>
      <c r="BV182" s="302"/>
      <c r="BW182" s="302"/>
      <c r="BX182" s="302"/>
      <c r="BY182" s="302"/>
      <c r="BZ182" s="302"/>
      <c r="CA182" s="302"/>
      <c r="CB182" s="302"/>
      <c r="CC182" s="302"/>
      <c r="CD182" s="302"/>
      <c r="CE182" s="302"/>
      <c r="CF182" s="302"/>
      <c r="CG182" s="302"/>
      <c r="CH182" s="302"/>
      <c r="CI182" s="302"/>
      <c r="CJ182" s="302"/>
      <c r="CK182" s="302"/>
      <c r="CL182" s="302"/>
      <c r="CM182" s="302"/>
      <c r="CN182" s="302"/>
      <c r="CO182" s="302"/>
      <c r="CP182" s="302"/>
      <c r="CQ182" s="302"/>
      <c r="CR182" s="302"/>
      <c r="CS182" s="302"/>
      <c r="CT182" s="302"/>
      <c r="CU182" s="302"/>
      <c r="CV182" s="302"/>
      <c r="CW182" s="302"/>
      <c r="CX182" s="302"/>
      <c r="CY182" s="302"/>
      <c r="CZ182" s="302"/>
    </row>
    <row r="183" spans="1:104" ht="12.75" x14ac:dyDescent="0.2">
      <c r="A183" s="178"/>
      <c r="B183" s="178"/>
      <c r="C183" s="178"/>
      <c r="D183" s="178"/>
      <c r="E183" s="178"/>
      <c r="F183" s="341" t="s">
        <v>85</v>
      </c>
      <c r="G183" s="1082"/>
      <c r="H183" s="1083"/>
      <c r="I183" s="357"/>
      <c r="J183" s="357"/>
      <c r="K183" s="357"/>
      <c r="Q183" s="354"/>
      <c r="R183" s="354"/>
      <c r="S183" s="355"/>
      <c r="U183" s="302"/>
      <c r="V183" s="302"/>
      <c r="W183" s="302"/>
      <c r="X183" s="302"/>
      <c r="Y183" s="302"/>
      <c r="Z183" s="302"/>
      <c r="AA183" s="302"/>
      <c r="AB183" s="302"/>
      <c r="AC183" s="302"/>
      <c r="AD183" s="302"/>
      <c r="AE183" s="302"/>
      <c r="AF183" s="302"/>
      <c r="AG183" s="302"/>
      <c r="AH183" s="302"/>
      <c r="AI183" s="302"/>
      <c r="AJ183" s="302"/>
      <c r="AK183" s="302"/>
      <c r="AL183" s="302"/>
      <c r="AM183" s="302"/>
      <c r="AN183" s="302"/>
      <c r="AO183" s="302"/>
      <c r="AP183" s="302"/>
      <c r="AQ183" s="302"/>
      <c r="AR183" s="302"/>
      <c r="AS183" s="302"/>
      <c r="AT183" s="302"/>
      <c r="AU183" s="302"/>
      <c r="AV183" s="302"/>
      <c r="AW183" s="302"/>
      <c r="AX183" s="302"/>
      <c r="AY183" s="302"/>
      <c r="AZ183" s="302"/>
      <c r="BA183" s="302"/>
      <c r="BB183" s="302"/>
      <c r="BC183" s="302"/>
      <c r="BD183" s="302"/>
      <c r="BE183" s="302"/>
      <c r="BF183" s="302"/>
      <c r="BG183" s="302"/>
      <c r="BH183" s="302"/>
      <c r="BI183" s="302"/>
      <c r="BJ183" s="302"/>
      <c r="BK183" s="302"/>
      <c r="BL183" s="302"/>
      <c r="BM183" s="302"/>
      <c r="BN183" s="302"/>
      <c r="BO183" s="302"/>
      <c r="BP183" s="302"/>
      <c r="BQ183" s="302"/>
      <c r="BR183" s="302"/>
      <c r="BS183" s="302"/>
      <c r="BT183" s="302"/>
      <c r="BU183" s="302"/>
      <c r="BV183" s="302"/>
      <c r="BW183" s="302"/>
      <c r="BX183" s="302"/>
      <c r="BY183" s="302"/>
      <c r="BZ183" s="302"/>
      <c r="CA183" s="302"/>
      <c r="CB183" s="302"/>
      <c r="CC183" s="302"/>
      <c r="CD183" s="302"/>
      <c r="CE183" s="302"/>
      <c r="CF183" s="302"/>
      <c r="CG183" s="302"/>
      <c r="CH183" s="302"/>
      <c r="CI183" s="302"/>
      <c r="CJ183" s="302"/>
      <c r="CK183" s="302"/>
      <c r="CL183" s="302"/>
      <c r="CM183" s="302"/>
      <c r="CN183" s="302"/>
      <c r="CO183" s="302"/>
      <c r="CP183" s="302"/>
      <c r="CQ183" s="302"/>
      <c r="CR183" s="302"/>
      <c r="CS183" s="302"/>
      <c r="CT183" s="302"/>
      <c r="CU183" s="302"/>
      <c r="CV183" s="302"/>
      <c r="CW183" s="302"/>
      <c r="CX183" s="302"/>
      <c r="CY183" s="302"/>
      <c r="CZ183" s="302"/>
    </row>
    <row r="184" spans="1:104" x14ac:dyDescent="0.2">
      <c r="A184" s="178"/>
      <c r="B184" s="178"/>
      <c r="C184" s="178"/>
      <c r="D184" s="178"/>
      <c r="E184" s="178"/>
      <c r="I184" s="357"/>
      <c r="J184" s="357"/>
      <c r="K184" s="357"/>
      <c r="Q184" s="354"/>
      <c r="R184" s="354"/>
      <c r="S184" s="355"/>
      <c r="U184" s="302"/>
      <c r="V184" s="302"/>
      <c r="W184" s="302"/>
      <c r="X184" s="302"/>
      <c r="Y184" s="302"/>
      <c r="Z184" s="302"/>
      <c r="AA184" s="302"/>
      <c r="AB184" s="302"/>
      <c r="AC184" s="302"/>
      <c r="AD184" s="302"/>
      <c r="AE184" s="302"/>
      <c r="AF184" s="302"/>
      <c r="AG184" s="302"/>
      <c r="AH184" s="302"/>
      <c r="AI184" s="302"/>
      <c r="AJ184" s="302"/>
      <c r="AK184" s="302"/>
      <c r="AL184" s="302"/>
      <c r="AM184" s="302"/>
      <c r="AN184" s="302"/>
      <c r="AO184" s="302"/>
      <c r="AP184" s="302"/>
      <c r="AQ184" s="302"/>
      <c r="AR184" s="302"/>
      <c r="AS184" s="302"/>
      <c r="AT184" s="302"/>
      <c r="AU184" s="302"/>
      <c r="AV184" s="302"/>
      <c r="AW184" s="302"/>
      <c r="AX184" s="302"/>
      <c r="AY184" s="302"/>
      <c r="AZ184" s="302"/>
      <c r="BA184" s="302"/>
      <c r="BB184" s="302"/>
      <c r="BC184" s="302"/>
      <c r="BD184" s="302"/>
      <c r="BE184" s="302"/>
      <c r="BF184" s="302"/>
      <c r="BG184" s="302"/>
      <c r="BH184" s="302"/>
      <c r="BI184" s="302"/>
      <c r="BJ184" s="302"/>
      <c r="BK184" s="302"/>
      <c r="BL184" s="302"/>
      <c r="BM184" s="302"/>
      <c r="BN184" s="302"/>
      <c r="BO184" s="302"/>
      <c r="BP184" s="302"/>
      <c r="BQ184" s="302"/>
      <c r="BR184" s="302"/>
      <c r="BS184" s="302"/>
      <c r="BT184" s="302"/>
      <c r="BU184" s="302"/>
      <c r="BV184" s="302"/>
      <c r="BW184" s="302"/>
      <c r="BX184" s="302"/>
      <c r="BY184" s="302"/>
      <c r="BZ184" s="302"/>
      <c r="CA184" s="302"/>
      <c r="CB184" s="302"/>
      <c r="CC184" s="302"/>
      <c r="CD184" s="302"/>
      <c r="CE184" s="302"/>
      <c r="CF184" s="302"/>
      <c r="CG184" s="302"/>
      <c r="CH184" s="302"/>
      <c r="CI184" s="302"/>
      <c r="CJ184" s="302"/>
      <c r="CK184" s="302"/>
      <c r="CL184" s="302"/>
      <c r="CM184" s="302"/>
      <c r="CN184" s="302"/>
      <c r="CO184" s="302"/>
      <c r="CP184" s="302"/>
      <c r="CQ184" s="302"/>
      <c r="CR184" s="302"/>
      <c r="CS184" s="302"/>
      <c r="CT184" s="302"/>
      <c r="CU184" s="302"/>
      <c r="CV184" s="302"/>
      <c r="CW184" s="302"/>
      <c r="CX184" s="302"/>
      <c r="CY184" s="302"/>
      <c r="CZ184" s="302"/>
    </row>
    <row r="185" spans="1:104" x14ac:dyDescent="0.2">
      <c r="A185" s="178"/>
      <c r="B185" s="178"/>
      <c r="C185" s="178"/>
      <c r="D185" s="178"/>
      <c r="E185" s="178"/>
      <c r="I185" s="357"/>
      <c r="J185" s="357"/>
      <c r="K185" s="357"/>
      <c r="Q185" s="354"/>
      <c r="R185" s="354"/>
      <c r="S185" s="355"/>
    </row>
    <row r="186" spans="1:104" x14ac:dyDescent="0.2">
      <c r="I186" s="357"/>
      <c r="J186" s="357"/>
      <c r="K186" s="357"/>
      <c r="Q186" s="354"/>
      <c r="R186" s="354"/>
      <c r="S186" s="355"/>
    </row>
    <row r="187" spans="1:104" x14ac:dyDescent="0.2">
      <c r="I187" s="357"/>
      <c r="J187" s="357"/>
      <c r="K187" s="357"/>
      <c r="Q187" s="354"/>
      <c r="R187" s="354"/>
      <c r="S187" s="355"/>
    </row>
    <row r="188" spans="1:104" x14ac:dyDescent="0.2">
      <c r="I188" s="357"/>
      <c r="J188" s="357"/>
      <c r="K188" s="357"/>
      <c r="Q188" s="354"/>
      <c r="R188" s="354"/>
      <c r="S188" s="355"/>
    </row>
    <row r="189" spans="1:104" x14ac:dyDescent="0.2">
      <c r="I189" s="357"/>
      <c r="J189" s="357"/>
      <c r="K189" s="357"/>
      <c r="Q189" s="354"/>
      <c r="R189" s="354"/>
      <c r="S189" s="355"/>
    </row>
    <row r="190" spans="1:104" x14ac:dyDescent="0.2">
      <c r="I190" s="357"/>
      <c r="J190" s="357"/>
      <c r="K190" s="357"/>
      <c r="Q190" s="354"/>
      <c r="R190" s="354"/>
      <c r="S190" s="355"/>
    </row>
    <row r="191" spans="1:104" x14ac:dyDescent="0.2">
      <c r="I191" s="357"/>
      <c r="J191" s="357"/>
      <c r="K191" s="357"/>
      <c r="Q191" s="354"/>
      <c r="R191" s="354"/>
      <c r="S191" s="355"/>
    </row>
    <row r="192" spans="1:104" x14ac:dyDescent="0.2">
      <c r="I192" s="357"/>
      <c r="J192" s="357"/>
      <c r="K192" s="357"/>
      <c r="Q192" s="354"/>
      <c r="R192" s="354"/>
      <c r="S192" s="355"/>
    </row>
    <row r="193" spans="9:19" x14ac:dyDescent="0.2">
      <c r="I193" s="357"/>
      <c r="J193" s="357"/>
      <c r="K193" s="357"/>
      <c r="Q193" s="354"/>
      <c r="R193" s="354"/>
      <c r="S193" s="355"/>
    </row>
    <row r="194" spans="9:19" x14ac:dyDescent="0.2">
      <c r="I194" s="357"/>
      <c r="J194" s="357"/>
      <c r="K194" s="357"/>
      <c r="O194" s="359"/>
      <c r="P194" s="359"/>
      <c r="Q194" s="354"/>
      <c r="R194" s="354"/>
      <c r="S194" s="355"/>
    </row>
    <row r="195" spans="9:19" x14ac:dyDescent="0.2">
      <c r="I195" s="357"/>
      <c r="J195" s="357"/>
      <c r="K195" s="357"/>
      <c r="Q195" s="354"/>
      <c r="R195" s="354"/>
      <c r="S195" s="355"/>
    </row>
    <row r="196" spans="9:19" x14ac:dyDescent="0.2">
      <c r="I196" s="357"/>
      <c r="J196" s="357"/>
      <c r="K196" s="357"/>
      <c r="Q196" s="354"/>
      <c r="R196" s="354"/>
      <c r="S196" s="355"/>
    </row>
    <row r="197" spans="9:19" x14ac:dyDescent="0.2">
      <c r="I197" s="357"/>
      <c r="J197" s="357"/>
      <c r="K197" s="357"/>
      <c r="Q197" s="354"/>
      <c r="R197" s="354"/>
      <c r="S197" s="355"/>
    </row>
    <row r="198" spans="9:19" x14ac:dyDescent="0.2">
      <c r="I198" s="357"/>
      <c r="J198" s="357"/>
      <c r="K198" s="357"/>
      <c r="Q198" s="354"/>
      <c r="R198" s="354"/>
      <c r="S198" s="355"/>
    </row>
    <row r="199" spans="9:19" x14ac:dyDescent="0.2">
      <c r="I199" s="357"/>
      <c r="J199" s="357"/>
      <c r="K199" s="357"/>
      <c r="Q199" s="354"/>
      <c r="R199" s="354"/>
      <c r="S199" s="355"/>
    </row>
    <row r="200" spans="9:19" x14ac:dyDescent="0.2">
      <c r="I200" s="357"/>
      <c r="J200" s="357"/>
      <c r="K200" s="357"/>
      <c r="Q200" s="354"/>
      <c r="R200" s="354"/>
      <c r="S200" s="355"/>
    </row>
    <row r="201" spans="9:19" x14ac:dyDescent="0.2">
      <c r="I201" s="357"/>
      <c r="J201" s="357"/>
      <c r="K201" s="357"/>
      <c r="Q201" s="354"/>
      <c r="R201" s="354"/>
      <c r="S201" s="355"/>
    </row>
    <row r="202" spans="9:19" x14ac:dyDescent="0.2">
      <c r="I202" s="357"/>
      <c r="J202" s="357"/>
      <c r="K202" s="357"/>
      <c r="Q202" s="354"/>
      <c r="R202" s="354"/>
      <c r="S202" s="355"/>
    </row>
    <row r="203" spans="9:19" x14ac:dyDescent="0.2">
      <c r="I203" s="357"/>
      <c r="J203" s="357"/>
      <c r="K203" s="357"/>
      <c r="Q203" s="354"/>
      <c r="R203" s="354"/>
      <c r="S203" s="355"/>
    </row>
    <row r="204" spans="9:19" x14ac:dyDescent="0.2">
      <c r="I204" s="357"/>
      <c r="J204" s="357"/>
      <c r="K204" s="357"/>
      <c r="Q204" s="354"/>
      <c r="R204" s="354"/>
      <c r="S204" s="355"/>
    </row>
    <row r="205" spans="9:19" x14ac:dyDescent="0.2">
      <c r="I205" s="357"/>
      <c r="J205" s="357"/>
      <c r="K205" s="357"/>
      <c r="Q205" s="354"/>
      <c r="R205" s="354"/>
      <c r="S205" s="355"/>
    </row>
    <row r="206" spans="9:19" x14ac:dyDescent="0.2">
      <c r="I206" s="357"/>
      <c r="J206" s="357"/>
      <c r="K206" s="357"/>
      <c r="Q206" s="354"/>
      <c r="R206" s="354"/>
      <c r="S206" s="355"/>
    </row>
    <row r="207" spans="9:19" x14ac:dyDescent="0.2">
      <c r="I207" s="357"/>
      <c r="J207" s="357"/>
      <c r="K207" s="357"/>
      <c r="Q207" s="354"/>
      <c r="R207" s="354"/>
      <c r="S207" s="355"/>
    </row>
    <row r="208" spans="9:19" x14ac:dyDescent="0.2">
      <c r="I208" s="357"/>
      <c r="J208" s="357"/>
      <c r="K208" s="357"/>
      <c r="Q208" s="354"/>
      <c r="R208" s="354"/>
      <c r="S208" s="355"/>
    </row>
    <row r="209" spans="9:19" x14ac:dyDescent="0.2">
      <c r="I209" s="357"/>
      <c r="J209" s="357"/>
      <c r="K209" s="357"/>
      <c r="Q209" s="354"/>
      <c r="R209" s="354"/>
      <c r="S209" s="355"/>
    </row>
    <row r="210" spans="9:19" x14ac:dyDescent="0.2">
      <c r="I210" s="357"/>
      <c r="J210" s="357"/>
      <c r="K210" s="357"/>
      <c r="Q210" s="354"/>
      <c r="R210" s="354"/>
      <c r="S210" s="355"/>
    </row>
    <row r="211" spans="9:19" x14ac:dyDescent="0.2">
      <c r="I211" s="357"/>
      <c r="J211" s="357"/>
      <c r="K211" s="357"/>
      <c r="Q211" s="354"/>
      <c r="R211" s="354"/>
      <c r="S211" s="355"/>
    </row>
    <row r="212" spans="9:19" x14ac:dyDescent="0.2">
      <c r="I212" s="357"/>
      <c r="J212" s="357"/>
      <c r="K212" s="357"/>
      <c r="Q212" s="354"/>
      <c r="R212" s="354"/>
      <c r="S212" s="355"/>
    </row>
    <row r="213" spans="9:19" x14ac:dyDescent="0.2">
      <c r="I213" s="357"/>
      <c r="J213" s="357"/>
      <c r="K213" s="357"/>
      <c r="Q213" s="354"/>
      <c r="R213" s="354"/>
      <c r="S213" s="355"/>
    </row>
    <row r="214" spans="9:19" x14ac:dyDescent="0.2">
      <c r="I214" s="357"/>
      <c r="J214" s="357"/>
      <c r="K214" s="357"/>
      <c r="Q214" s="354"/>
      <c r="R214" s="354"/>
      <c r="S214" s="355"/>
    </row>
    <row r="215" spans="9:19" x14ac:dyDescent="0.2">
      <c r="I215" s="357"/>
      <c r="J215" s="357"/>
      <c r="K215" s="357"/>
      <c r="Q215" s="354"/>
      <c r="R215" s="354"/>
      <c r="S215" s="355"/>
    </row>
    <row r="216" spans="9:19" x14ac:dyDescent="0.2">
      <c r="I216" s="357"/>
      <c r="J216" s="357"/>
      <c r="K216" s="357"/>
      <c r="Q216" s="354"/>
      <c r="R216" s="354"/>
      <c r="S216" s="355"/>
    </row>
    <row r="217" spans="9:19" x14ac:dyDescent="0.2">
      <c r="I217" s="357"/>
      <c r="J217" s="357"/>
      <c r="K217" s="357"/>
      <c r="Q217" s="354"/>
      <c r="R217" s="354"/>
      <c r="S217" s="355"/>
    </row>
    <row r="218" spans="9:19" x14ac:dyDescent="0.2">
      <c r="I218" s="357"/>
      <c r="J218" s="357"/>
      <c r="K218" s="357"/>
      <c r="Q218" s="354"/>
      <c r="R218" s="354"/>
      <c r="S218" s="355"/>
    </row>
    <row r="219" spans="9:19" x14ac:dyDescent="0.2">
      <c r="I219" s="357"/>
      <c r="J219" s="357"/>
      <c r="K219" s="357"/>
      <c r="Q219" s="354"/>
      <c r="R219" s="354"/>
      <c r="S219" s="355"/>
    </row>
    <row r="220" spans="9:19" x14ac:dyDescent="0.2">
      <c r="I220" s="357"/>
      <c r="J220" s="357"/>
      <c r="K220" s="357"/>
      <c r="Q220" s="354"/>
      <c r="R220" s="354"/>
      <c r="S220" s="355"/>
    </row>
    <row r="221" spans="9:19" x14ac:dyDescent="0.2">
      <c r="I221" s="357"/>
      <c r="J221" s="357"/>
      <c r="K221" s="357"/>
      <c r="Q221" s="354"/>
      <c r="R221" s="354"/>
      <c r="S221" s="355"/>
    </row>
    <row r="222" spans="9:19" x14ac:dyDescent="0.2">
      <c r="I222" s="357"/>
      <c r="J222" s="357"/>
      <c r="K222" s="357"/>
      <c r="Q222" s="354"/>
      <c r="R222" s="354"/>
      <c r="S222" s="355"/>
    </row>
    <row r="223" spans="9:19" x14ac:dyDescent="0.2">
      <c r="I223" s="357"/>
      <c r="J223" s="357"/>
      <c r="K223" s="357"/>
      <c r="Q223" s="354"/>
      <c r="R223" s="354"/>
      <c r="S223" s="355"/>
    </row>
    <row r="224" spans="9:19" x14ac:dyDescent="0.2">
      <c r="I224" s="357"/>
      <c r="J224" s="357"/>
      <c r="K224" s="357"/>
      <c r="Q224" s="354"/>
      <c r="R224" s="354"/>
      <c r="S224" s="355"/>
    </row>
    <row r="225" spans="9:19" x14ac:dyDescent="0.2">
      <c r="I225" s="357"/>
      <c r="J225" s="357"/>
      <c r="K225" s="357"/>
      <c r="Q225" s="354"/>
      <c r="R225" s="354"/>
      <c r="S225" s="355"/>
    </row>
    <row r="226" spans="9:19" x14ac:dyDescent="0.2">
      <c r="I226" s="357"/>
      <c r="J226" s="357"/>
      <c r="K226" s="357"/>
      <c r="Q226" s="354"/>
      <c r="R226" s="354"/>
      <c r="S226" s="355"/>
    </row>
    <row r="227" spans="9:19" x14ac:dyDescent="0.2">
      <c r="I227" s="357"/>
      <c r="J227" s="357"/>
      <c r="K227" s="357"/>
      <c r="Q227" s="354"/>
      <c r="R227" s="354"/>
      <c r="S227" s="355"/>
    </row>
    <row r="228" spans="9:19" x14ac:dyDescent="0.2">
      <c r="I228" s="357"/>
      <c r="J228" s="357"/>
      <c r="K228" s="357"/>
      <c r="Q228" s="354"/>
      <c r="R228" s="354"/>
      <c r="S228" s="355"/>
    </row>
    <row r="229" spans="9:19" x14ac:dyDescent="0.2">
      <c r="I229" s="357"/>
      <c r="J229" s="357"/>
      <c r="K229" s="357"/>
      <c r="Q229" s="354"/>
      <c r="R229" s="354"/>
      <c r="S229" s="355"/>
    </row>
    <row r="230" spans="9:19" x14ac:dyDescent="0.2">
      <c r="I230" s="357"/>
      <c r="J230" s="357"/>
      <c r="K230" s="357"/>
      <c r="Q230" s="354"/>
      <c r="R230" s="354"/>
      <c r="S230" s="355"/>
    </row>
    <row r="231" spans="9:19" x14ac:dyDescent="0.2">
      <c r="I231" s="357"/>
      <c r="J231" s="357"/>
      <c r="K231" s="357"/>
      <c r="Q231" s="354"/>
      <c r="R231" s="354"/>
      <c r="S231" s="355"/>
    </row>
    <row r="232" spans="9:19" x14ac:dyDescent="0.2">
      <c r="I232" s="357"/>
      <c r="J232" s="357"/>
      <c r="K232" s="357"/>
      <c r="Q232" s="354"/>
      <c r="R232" s="354"/>
      <c r="S232" s="355"/>
    </row>
    <row r="233" spans="9:19" x14ac:dyDescent="0.2">
      <c r="I233" s="357"/>
      <c r="J233" s="357"/>
      <c r="K233" s="357"/>
      <c r="Q233" s="354"/>
      <c r="R233" s="354"/>
      <c r="S233" s="355"/>
    </row>
    <row r="234" spans="9:19" x14ac:dyDescent="0.2">
      <c r="I234" s="357"/>
      <c r="J234" s="357"/>
      <c r="K234" s="357"/>
      <c r="Q234" s="354"/>
      <c r="R234" s="354"/>
      <c r="S234" s="355"/>
    </row>
    <row r="235" spans="9:19" x14ac:dyDescent="0.2">
      <c r="I235" s="357"/>
      <c r="J235" s="357"/>
      <c r="K235" s="357"/>
      <c r="Q235" s="354"/>
      <c r="R235" s="354"/>
      <c r="S235" s="355"/>
    </row>
    <row r="236" spans="9:19" x14ac:dyDescent="0.2">
      <c r="I236" s="357"/>
      <c r="J236" s="357"/>
      <c r="K236" s="357"/>
      <c r="Q236" s="354"/>
      <c r="R236" s="354"/>
      <c r="S236" s="355"/>
    </row>
    <row r="237" spans="9:19" x14ac:dyDescent="0.2">
      <c r="I237" s="357"/>
      <c r="J237" s="357"/>
      <c r="K237" s="357"/>
      <c r="Q237" s="354"/>
      <c r="R237" s="354"/>
      <c r="S237" s="355"/>
    </row>
    <row r="238" spans="9:19" x14ac:dyDescent="0.2">
      <c r="I238" s="357"/>
      <c r="J238" s="357"/>
      <c r="K238" s="357"/>
      <c r="Q238" s="354"/>
      <c r="R238" s="354"/>
      <c r="S238" s="355"/>
    </row>
    <row r="239" spans="9:19" x14ac:dyDescent="0.2">
      <c r="I239" s="357"/>
      <c r="J239" s="357"/>
      <c r="K239" s="357"/>
      <c r="Q239" s="354"/>
      <c r="R239" s="354"/>
      <c r="S239" s="355"/>
    </row>
    <row r="240" spans="9:19" x14ac:dyDescent="0.2">
      <c r="I240" s="357"/>
      <c r="J240" s="357"/>
      <c r="K240" s="357"/>
      <c r="Q240" s="354"/>
      <c r="R240" s="354"/>
      <c r="S240" s="355"/>
    </row>
    <row r="241" spans="9:19" x14ac:dyDescent="0.2">
      <c r="I241" s="357"/>
      <c r="J241" s="357"/>
      <c r="K241" s="357"/>
      <c r="Q241" s="354"/>
      <c r="R241" s="354"/>
      <c r="S241" s="355"/>
    </row>
    <row r="242" spans="9:19" x14ac:dyDescent="0.2">
      <c r="I242" s="357"/>
      <c r="J242" s="357"/>
      <c r="K242" s="357"/>
      <c r="Q242" s="354"/>
      <c r="R242" s="354"/>
      <c r="S242" s="355"/>
    </row>
    <row r="243" spans="9:19" x14ac:dyDescent="0.2">
      <c r="I243" s="357"/>
      <c r="J243" s="357"/>
      <c r="K243" s="357"/>
      <c r="Q243" s="354"/>
      <c r="R243" s="354"/>
      <c r="S243" s="355"/>
    </row>
    <row r="244" spans="9:19" x14ac:dyDescent="0.2">
      <c r="I244" s="357"/>
      <c r="J244" s="357"/>
      <c r="K244" s="357"/>
      <c r="Q244" s="354"/>
      <c r="R244" s="354"/>
      <c r="S244" s="355"/>
    </row>
    <row r="245" spans="9:19" x14ac:dyDescent="0.2">
      <c r="I245" s="357"/>
      <c r="J245" s="357"/>
      <c r="K245" s="357"/>
      <c r="Q245" s="354"/>
      <c r="R245" s="354"/>
      <c r="S245" s="355"/>
    </row>
    <row r="246" spans="9:19" x14ac:dyDescent="0.2">
      <c r="I246" s="357"/>
      <c r="J246" s="357"/>
      <c r="K246" s="357"/>
      <c r="Q246" s="354"/>
      <c r="R246" s="354"/>
      <c r="S246" s="355"/>
    </row>
    <row r="247" spans="9:19" x14ac:dyDescent="0.2">
      <c r="I247" s="357"/>
      <c r="J247" s="357"/>
      <c r="K247" s="357"/>
      <c r="Q247" s="354"/>
      <c r="R247" s="354"/>
      <c r="S247" s="355"/>
    </row>
    <row r="248" spans="9:19" x14ac:dyDescent="0.2">
      <c r="I248" s="357"/>
      <c r="J248" s="357"/>
      <c r="K248" s="357"/>
      <c r="Q248" s="354"/>
      <c r="R248" s="354"/>
      <c r="S248" s="355"/>
    </row>
    <row r="249" spans="9:19" x14ac:dyDescent="0.2">
      <c r="I249" s="357"/>
      <c r="J249" s="357"/>
      <c r="K249" s="357"/>
      <c r="Q249" s="354"/>
      <c r="R249" s="354"/>
      <c r="S249" s="355"/>
    </row>
    <row r="250" spans="9:19" x14ac:dyDescent="0.2">
      <c r="I250" s="357"/>
      <c r="J250" s="357"/>
      <c r="K250" s="357"/>
      <c r="Q250" s="354"/>
      <c r="R250" s="354"/>
      <c r="S250" s="355"/>
    </row>
    <row r="251" spans="9:19" x14ac:dyDescent="0.2">
      <c r="I251" s="357"/>
      <c r="J251" s="357"/>
      <c r="K251" s="357"/>
      <c r="Q251" s="354"/>
      <c r="R251" s="354"/>
      <c r="S251" s="355"/>
    </row>
    <row r="252" spans="9:19" x14ac:dyDescent="0.2">
      <c r="I252" s="357"/>
      <c r="J252" s="357"/>
      <c r="K252" s="357"/>
      <c r="Q252" s="354"/>
      <c r="R252" s="354"/>
      <c r="S252" s="355"/>
    </row>
    <row r="253" spans="9:19" x14ac:dyDescent="0.2">
      <c r="I253" s="357"/>
      <c r="J253" s="357"/>
      <c r="K253" s="357"/>
      <c r="Q253" s="354"/>
      <c r="R253" s="354"/>
      <c r="S253" s="355"/>
    </row>
    <row r="254" spans="9:19" x14ac:dyDescent="0.2">
      <c r="I254" s="357"/>
      <c r="J254" s="357"/>
      <c r="K254" s="357"/>
      <c r="Q254" s="354"/>
      <c r="R254" s="354"/>
      <c r="S254" s="355"/>
    </row>
    <row r="255" spans="9:19" x14ac:dyDescent="0.2">
      <c r="I255" s="357"/>
      <c r="J255" s="357"/>
      <c r="K255" s="357"/>
      <c r="Q255" s="354"/>
      <c r="R255" s="354"/>
      <c r="S255" s="355"/>
    </row>
    <row r="256" spans="9:19" x14ac:dyDescent="0.2">
      <c r="I256" s="357"/>
      <c r="J256" s="357"/>
      <c r="K256" s="357"/>
      <c r="Q256" s="354"/>
      <c r="R256" s="354"/>
      <c r="S256" s="355"/>
    </row>
    <row r="257" spans="9:19" x14ac:dyDescent="0.2">
      <c r="I257" s="357"/>
      <c r="J257" s="357"/>
      <c r="K257" s="357"/>
      <c r="Q257" s="354"/>
      <c r="R257" s="354"/>
      <c r="S257" s="355"/>
    </row>
    <row r="258" spans="9:19" x14ac:dyDescent="0.2">
      <c r="I258" s="357"/>
      <c r="J258" s="357"/>
      <c r="K258" s="357"/>
      <c r="Q258" s="354"/>
      <c r="R258" s="354"/>
      <c r="S258" s="355"/>
    </row>
    <row r="259" spans="9:19" x14ac:dyDescent="0.2">
      <c r="I259" s="357"/>
      <c r="J259" s="357"/>
      <c r="K259" s="357"/>
      <c r="Q259" s="354"/>
      <c r="R259" s="354"/>
      <c r="S259" s="355"/>
    </row>
    <row r="260" spans="9:19" x14ac:dyDescent="0.2">
      <c r="I260" s="357"/>
      <c r="J260" s="357"/>
      <c r="K260" s="357"/>
      <c r="Q260" s="354"/>
      <c r="R260" s="354"/>
      <c r="S260" s="355"/>
    </row>
    <row r="261" spans="9:19" x14ac:dyDescent="0.2">
      <c r="I261" s="357"/>
      <c r="J261" s="357"/>
      <c r="K261" s="357"/>
      <c r="Q261" s="354"/>
      <c r="R261" s="354"/>
      <c r="S261" s="355"/>
    </row>
    <row r="262" spans="9:19" x14ac:dyDescent="0.2">
      <c r="I262" s="357"/>
      <c r="J262" s="357"/>
      <c r="K262" s="357"/>
      <c r="Q262" s="354"/>
      <c r="R262" s="354"/>
      <c r="S262" s="355"/>
    </row>
    <row r="263" spans="9:19" x14ac:dyDescent="0.2">
      <c r="I263" s="357"/>
      <c r="J263" s="357"/>
      <c r="K263" s="357"/>
      <c r="Q263" s="354"/>
      <c r="R263" s="354"/>
      <c r="S263" s="355"/>
    </row>
    <row r="264" spans="9:19" x14ac:dyDescent="0.2">
      <c r="I264" s="357"/>
      <c r="J264" s="357"/>
      <c r="K264" s="357"/>
      <c r="Q264" s="354"/>
      <c r="R264" s="354"/>
      <c r="S264" s="355"/>
    </row>
    <row r="265" spans="9:19" x14ac:dyDescent="0.2">
      <c r="I265" s="357"/>
      <c r="J265" s="357"/>
      <c r="K265" s="357"/>
      <c r="Q265" s="354"/>
      <c r="R265" s="354"/>
      <c r="S265" s="355"/>
    </row>
    <row r="266" spans="9:19" x14ac:dyDescent="0.2">
      <c r="I266" s="357"/>
      <c r="J266" s="357"/>
      <c r="K266" s="357"/>
      <c r="Q266" s="354"/>
      <c r="R266" s="354"/>
      <c r="S266" s="355"/>
    </row>
    <row r="267" spans="9:19" x14ac:dyDescent="0.2">
      <c r="I267" s="357"/>
      <c r="J267" s="357"/>
      <c r="K267" s="357"/>
      <c r="Q267" s="354"/>
      <c r="R267" s="354"/>
      <c r="S267" s="355"/>
    </row>
    <row r="268" spans="9:19" x14ac:dyDescent="0.2">
      <c r="I268" s="357"/>
      <c r="J268" s="357"/>
      <c r="K268" s="357"/>
      <c r="Q268" s="354"/>
      <c r="R268" s="354"/>
      <c r="S268" s="355"/>
    </row>
    <row r="269" spans="9:19" x14ac:dyDescent="0.2">
      <c r="I269" s="357"/>
      <c r="J269" s="357"/>
      <c r="K269" s="357"/>
      <c r="Q269" s="354"/>
      <c r="R269" s="354"/>
      <c r="S269" s="355"/>
    </row>
    <row r="270" spans="9:19" x14ac:dyDescent="0.2">
      <c r="I270" s="357"/>
      <c r="J270" s="357"/>
      <c r="K270" s="357"/>
      <c r="Q270" s="354"/>
      <c r="R270" s="354"/>
      <c r="S270" s="355"/>
    </row>
    <row r="271" spans="9:19" x14ac:dyDescent="0.2">
      <c r="I271" s="357"/>
      <c r="J271" s="357"/>
      <c r="K271" s="357"/>
      <c r="Q271" s="354"/>
      <c r="R271" s="354"/>
      <c r="S271" s="355"/>
    </row>
    <row r="272" spans="9:19" x14ac:dyDescent="0.2">
      <c r="I272" s="357"/>
      <c r="J272" s="357"/>
      <c r="K272" s="357"/>
      <c r="Q272" s="354"/>
      <c r="R272" s="354"/>
      <c r="S272" s="355"/>
    </row>
    <row r="273" spans="9:19" x14ac:dyDescent="0.2">
      <c r="I273" s="357"/>
      <c r="J273" s="357"/>
      <c r="K273" s="357"/>
      <c r="Q273" s="354"/>
      <c r="R273" s="354"/>
      <c r="S273" s="355"/>
    </row>
    <row r="274" spans="9:19" x14ac:dyDescent="0.2">
      <c r="I274" s="357"/>
      <c r="J274" s="357"/>
      <c r="K274" s="357"/>
      <c r="Q274" s="354"/>
      <c r="R274" s="354"/>
      <c r="S274" s="355"/>
    </row>
    <row r="275" spans="9:19" x14ac:dyDescent="0.2">
      <c r="I275" s="357"/>
      <c r="J275" s="357"/>
      <c r="K275" s="357"/>
      <c r="Q275" s="354"/>
      <c r="R275" s="354"/>
      <c r="S275" s="355"/>
    </row>
    <row r="276" spans="9:19" x14ac:dyDescent="0.2">
      <c r="I276" s="357"/>
      <c r="J276" s="357"/>
      <c r="K276" s="357"/>
      <c r="Q276" s="354"/>
      <c r="R276" s="354"/>
      <c r="S276" s="355"/>
    </row>
    <row r="277" spans="9:19" x14ac:dyDescent="0.2">
      <c r="I277" s="357"/>
      <c r="J277" s="357"/>
      <c r="K277" s="357"/>
      <c r="Q277" s="354"/>
      <c r="R277" s="354"/>
      <c r="S277" s="355"/>
    </row>
    <row r="278" spans="9:19" x14ac:dyDescent="0.2">
      <c r="I278" s="357"/>
      <c r="J278" s="357"/>
      <c r="K278" s="357"/>
      <c r="Q278" s="354"/>
      <c r="R278" s="354"/>
      <c r="S278" s="355"/>
    </row>
    <row r="279" spans="9:19" x14ac:dyDescent="0.2">
      <c r="I279" s="357"/>
      <c r="J279" s="357"/>
      <c r="K279" s="357"/>
      <c r="Q279" s="354"/>
      <c r="R279" s="354"/>
      <c r="S279" s="355"/>
    </row>
    <row r="280" spans="9:19" x14ac:dyDescent="0.2">
      <c r="I280" s="357"/>
      <c r="J280" s="357"/>
      <c r="K280" s="357"/>
      <c r="Q280" s="354"/>
      <c r="R280" s="354"/>
      <c r="S280" s="355"/>
    </row>
    <row r="281" spans="9:19" x14ac:dyDescent="0.2">
      <c r="I281" s="357"/>
      <c r="J281" s="357"/>
      <c r="K281" s="357"/>
      <c r="Q281" s="354"/>
      <c r="R281" s="354"/>
      <c r="S281" s="355"/>
    </row>
    <row r="282" spans="9:19" x14ac:dyDescent="0.2">
      <c r="I282" s="357"/>
      <c r="J282" s="357"/>
      <c r="K282" s="357"/>
      <c r="Q282" s="354"/>
      <c r="R282" s="354"/>
      <c r="S282" s="355"/>
    </row>
    <row r="283" spans="9:19" x14ac:dyDescent="0.2">
      <c r="I283" s="357"/>
      <c r="J283" s="357"/>
      <c r="K283" s="357"/>
      <c r="Q283" s="354"/>
      <c r="R283" s="354"/>
      <c r="S283" s="355"/>
    </row>
    <row r="284" spans="9:19" x14ac:dyDescent="0.2">
      <c r="I284" s="357"/>
      <c r="J284" s="357"/>
      <c r="K284" s="357"/>
      <c r="Q284" s="354"/>
      <c r="R284" s="354"/>
      <c r="S284" s="355"/>
    </row>
    <row r="285" spans="9:19" x14ac:dyDescent="0.2">
      <c r="I285" s="357"/>
      <c r="J285" s="357"/>
      <c r="K285" s="357"/>
      <c r="Q285" s="354"/>
      <c r="R285" s="354"/>
      <c r="S285" s="355"/>
    </row>
    <row r="286" spans="9:19" x14ac:dyDescent="0.2">
      <c r="I286" s="357"/>
      <c r="J286" s="357"/>
      <c r="K286" s="357"/>
      <c r="Q286" s="354"/>
      <c r="R286" s="354"/>
      <c r="S286" s="355"/>
    </row>
    <row r="287" spans="9:19" x14ac:dyDescent="0.2">
      <c r="I287" s="357"/>
      <c r="J287" s="357"/>
      <c r="K287" s="357"/>
      <c r="Q287" s="354"/>
      <c r="R287" s="354"/>
      <c r="S287" s="355"/>
    </row>
    <row r="288" spans="9:19" x14ac:dyDescent="0.2">
      <c r="I288" s="357"/>
      <c r="J288" s="357"/>
      <c r="K288" s="357"/>
      <c r="Q288" s="354"/>
      <c r="R288" s="354"/>
      <c r="S288" s="355"/>
    </row>
    <row r="289" spans="9:11" x14ac:dyDescent="0.2">
      <c r="I289" s="357"/>
      <c r="J289" s="357"/>
      <c r="K289" s="357"/>
    </row>
    <row r="290" spans="9:11" x14ac:dyDescent="0.2">
      <c r="I290" s="357"/>
      <c r="J290" s="357"/>
      <c r="K290" s="357"/>
    </row>
    <row r="291" spans="9:11" x14ac:dyDescent="0.2">
      <c r="I291" s="357"/>
      <c r="J291" s="357"/>
      <c r="K291" s="357"/>
    </row>
  </sheetData>
  <sheetProtection selectLockedCells="1"/>
  <protectedRanges>
    <protectedRange sqref="G180:G182" name="Range1_1"/>
  </protectedRanges>
  <mergeCells count="5">
    <mergeCell ref="G182:H182"/>
    <mergeCell ref="G183:H183"/>
    <mergeCell ref="G179:H179"/>
    <mergeCell ref="G180:H180"/>
    <mergeCell ref="G181:H181"/>
  </mergeCells>
  <phoneticPr fontId="0" type="noConversion"/>
  <printOptions horizontalCentered="1" verticalCentered="1" gridLines="1" gridLinesSet="0"/>
  <pageMargins left="0" right="0" top="0" bottom="0" header="0" footer="0.5"/>
  <pageSetup scale="43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/>
  <dimension ref="A1:CZ292"/>
  <sheetViews>
    <sheetView topLeftCell="A5" workbookViewId="0">
      <selection activeCell="H154" sqref="H154"/>
    </sheetView>
  </sheetViews>
  <sheetFormatPr defaultColWidth="9.83203125" defaultRowHeight="11.25" x14ac:dyDescent="0.2"/>
  <cols>
    <col min="1" max="1" width="9.1640625" style="80" customWidth="1"/>
    <col min="2" max="2" width="34.6640625" style="80" customWidth="1"/>
    <col min="3" max="3" width="1.83203125" style="80" customWidth="1"/>
    <col min="4" max="4" width="8.5" style="170" customWidth="1"/>
    <col min="5" max="7" width="9.83203125" style="170" customWidth="1"/>
    <col min="8" max="8" width="12" style="358" customWidth="1"/>
    <col min="9" max="10" width="9.83203125" style="321" customWidth="1"/>
    <col min="11" max="11" width="16.83203125" style="321" customWidth="1"/>
    <col min="12" max="13" width="16.83203125" style="170" customWidth="1"/>
    <col min="14" max="14" width="16.83203125" style="321" customWidth="1"/>
    <col min="15" max="16" width="16.83203125" style="353" customWidth="1"/>
    <col min="17" max="17" width="16.83203125" style="286" customWidth="1"/>
    <col min="18" max="18" width="9.83203125" style="286" bestFit="1" customWidth="1"/>
    <col min="19" max="19" width="16.1640625" style="80" customWidth="1"/>
    <col min="20" max="20" width="9.83203125" style="80"/>
    <col min="21" max="21" width="16.33203125" style="80" customWidth="1"/>
    <col min="22" max="16384" width="9.83203125" style="80"/>
  </cols>
  <sheetData>
    <row r="1" spans="1:23" ht="18" customHeight="1" x14ac:dyDescent="0.25">
      <c r="A1" s="69" t="s">
        <v>60</v>
      </c>
      <c r="B1" s="70"/>
      <c r="C1" s="71"/>
      <c r="D1" s="72"/>
      <c r="E1" s="72"/>
      <c r="F1" s="72"/>
      <c r="G1" s="72"/>
      <c r="H1" s="73"/>
      <c r="I1" s="74"/>
      <c r="J1" s="74"/>
      <c r="K1" s="74"/>
      <c r="L1" s="75"/>
      <c r="M1" s="72"/>
      <c r="N1" s="76"/>
      <c r="O1" s="77"/>
      <c r="P1" s="77"/>
      <c r="Q1" s="78"/>
      <c r="R1" s="78"/>
      <c r="S1" s="79"/>
      <c r="T1" s="79"/>
    </row>
    <row r="2" spans="1:23" ht="18" customHeight="1" x14ac:dyDescent="0.25">
      <c r="A2" s="69" t="s">
        <v>15</v>
      </c>
      <c r="B2" s="360">
        <f>Thursday!B2+1</f>
        <v>43168</v>
      </c>
      <c r="C2" s="71"/>
      <c r="D2" s="72"/>
      <c r="E2" s="72"/>
      <c r="F2" s="82"/>
      <c r="G2" s="83" t="s">
        <v>51</v>
      </c>
      <c r="H2" s="84"/>
      <c r="I2" s="85"/>
      <c r="J2" s="85"/>
      <c r="K2" s="85"/>
      <c r="L2" s="86"/>
      <c r="M2" s="86"/>
      <c r="N2" s="85"/>
      <c r="O2" s="87"/>
      <c r="P2" s="87"/>
      <c r="Q2" s="78"/>
      <c r="R2" s="78"/>
      <c r="S2" s="79"/>
      <c r="T2" s="79"/>
    </row>
    <row r="3" spans="1:23" s="97" customFormat="1" ht="12" x14ac:dyDescent="0.2">
      <c r="A3" s="88"/>
      <c r="B3" s="89"/>
      <c r="C3" s="89"/>
      <c r="D3" s="90"/>
      <c r="E3" s="91" t="s">
        <v>21</v>
      </c>
      <c r="F3" s="92" t="s">
        <v>21</v>
      </c>
      <c r="G3" s="93" t="s">
        <v>21</v>
      </c>
      <c r="H3" s="92" t="s">
        <v>21</v>
      </c>
      <c r="I3" s="92" t="s">
        <v>21</v>
      </c>
      <c r="J3" s="92" t="s">
        <v>21</v>
      </c>
      <c r="K3" s="91" t="s">
        <v>21</v>
      </c>
      <c r="L3" s="92" t="s">
        <v>21</v>
      </c>
      <c r="M3" s="93" t="s">
        <v>21</v>
      </c>
      <c r="N3" s="92" t="s">
        <v>21</v>
      </c>
      <c r="O3" s="92" t="s">
        <v>21</v>
      </c>
      <c r="P3" s="92" t="s">
        <v>21</v>
      </c>
      <c r="Q3" s="94"/>
      <c r="R3" s="96"/>
      <c r="S3" s="96"/>
    </row>
    <row r="4" spans="1:23" s="97" customFormat="1" ht="12" x14ac:dyDescent="0.2">
      <c r="A4" s="98"/>
      <c r="B4" s="99" t="s">
        <v>25</v>
      </c>
      <c r="C4" s="100"/>
      <c r="D4" s="101"/>
      <c r="E4" s="77">
        <v>1</v>
      </c>
      <c r="F4" s="102">
        <v>2</v>
      </c>
      <c r="G4" s="102">
        <v>3</v>
      </c>
      <c r="H4" s="102">
        <v>4</v>
      </c>
      <c r="I4" s="102">
        <v>5</v>
      </c>
      <c r="J4" s="102">
        <v>6</v>
      </c>
      <c r="K4" s="77">
        <v>1</v>
      </c>
      <c r="L4" s="103">
        <v>2</v>
      </c>
      <c r="M4" s="104">
        <v>3</v>
      </c>
      <c r="N4" s="103">
        <v>4</v>
      </c>
      <c r="O4" s="103">
        <v>5</v>
      </c>
      <c r="P4" s="103">
        <v>6</v>
      </c>
      <c r="Q4" s="105" t="s">
        <v>2</v>
      </c>
      <c r="R4" s="96"/>
      <c r="S4" s="106"/>
      <c r="T4" s="107"/>
      <c r="U4" s="107"/>
      <c r="V4" s="107"/>
      <c r="W4" s="107"/>
    </row>
    <row r="5" spans="1:23" s="97" customFormat="1" ht="12" x14ac:dyDescent="0.2">
      <c r="A5" s="98"/>
      <c r="B5" s="99" t="s">
        <v>3</v>
      </c>
      <c r="C5" s="100"/>
      <c r="D5" s="101"/>
      <c r="E5" s="77" t="s">
        <v>4</v>
      </c>
      <c r="F5" s="102" t="s">
        <v>4</v>
      </c>
      <c r="G5" s="102" t="s">
        <v>4</v>
      </c>
      <c r="H5" s="102" t="s">
        <v>4</v>
      </c>
      <c r="I5" s="102" t="s">
        <v>4</v>
      </c>
      <c r="J5" s="102" t="s">
        <v>4</v>
      </c>
      <c r="K5" s="108" t="s">
        <v>5</v>
      </c>
      <c r="L5" s="109" t="s">
        <v>5</v>
      </c>
      <c r="M5" s="110" t="s">
        <v>5</v>
      </c>
      <c r="N5" s="109" t="s">
        <v>5</v>
      </c>
      <c r="O5" s="109" t="s">
        <v>5</v>
      </c>
      <c r="P5" s="109" t="s">
        <v>5</v>
      </c>
      <c r="Q5" s="105" t="s">
        <v>6</v>
      </c>
      <c r="R5" s="96"/>
      <c r="S5" s="106"/>
      <c r="T5" s="107"/>
      <c r="U5" s="107"/>
      <c r="V5" s="107"/>
      <c r="W5" s="107"/>
    </row>
    <row r="6" spans="1:23" ht="18" customHeight="1" x14ac:dyDescent="0.2">
      <c r="A6" s="111"/>
      <c r="B6" s="112" t="s">
        <v>282</v>
      </c>
      <c r="C6" s="113"/>
      <c r="D6" s="361"/>
      <c r="E6" s="115"/>
      <c r="F6" s="115"/>
      <c r="G6" s="116"/>
      <c r="H6" s="116"/>
      <c r="I6" s="116"/>
      <c r="J6" s="116"/>
      <c r="K6" s="117"/>
      <c r="L6" s="117"/>
      <c r="M6" s="164"/>
      <c r="N6" s="117"/>
      <c r="O6" s="117"/>
      <c r="P6" s="117"/>
      <c r="Q6" s="118">
        <f t="shared" ref="Q6:Q12" si="0">SUM(K6:P6)</f>
        <v>0</v>
      </c>
      <c r="R6" s="79"/>
    </row>
    <row r="7" spans="1:23" ht="12" customHeight="1" x14ac:dyDescent="0.2">
      <c r="A7" s="111" t="s">
        <v>454</v>
      </c>
      <c r="B7" s="112" t="s">
        <v>316</v>
      </c>
      <c r="C7" s="119"/>
      <c r="D7" s="362"/>
      <c r="E7" s="121"/>
      <c r="F7" s="121"/>
      <c r="G7" s="121"/>
      <c r="H7" s="121"/>
      <c r="I7" s="121"/>
      <c r="J7" s="121"/>
      <c r="K7" s="117"/>
      <c r="L7" s="117"/>
      <c r="M7" s="164"/>
      <c r="N7" s="117"/>
      <c r="O7" s="117"/>
      <c r="P7" s="117"/>
      <c r="Q7" s="118">
        <f t="shared" si="0"/>
        <v>0</v>
      </c>
      <c r="R7" s="79"/>
    </row>
    <row r="8" spans="1:23" ht="12" customHeight="1" x14ac:dyDescent="0.2">
      <c r="A8" s="111" t="s">
        <v>455</v>
      </c>
      <c r="B8" s="112" t="s">
        <v>239</v>
      </c>
      <c r="C8" s="123"/>
      <c r="D8" s="362"/>
      <c r="E8" s="121"/>
      <c r="F8" s="121"/>
      <c r="G8" s="121"/>
      <c r="H8" s="121"/>
      <c r="I8" s="121"/>
      <c r="J8" s="121"/>
      <c r="K8" s="117"/>
      <c r="L8" s="117"/>
      <c r="M8" s="164"/>
      <c r="N8" s="117"/>
      <c r="O8" s="117"/>
      <c r="P8" s="117"/>
      <c r="Q8" s="118">
        <f t="shared" si="0"/>
        <v>0</v>
      </c>
      <c r="R8" s="79"/>
    </row>
    <row r="9" spans="1:23" ht="12" hidden="1" customHeight="1" x14ac:dyDescent="0.2">
      <c r="A9" s="111">
        <v>7100</v>
      </c>
      <c r="B9" s="112" t="s">
        <v>235</v>
      </c>
      <c r="C9" s="123"/>
      <c r="D9" s="362"/>
      <c r="E9" s="125"/>
      <c r="F9" s="126"/>
      <c r="G9" s="127"/>
      <c r="H9" s="128"/>
      <c r="I9" s="129"/>
      <c r="J9" s="130"/>
      <c r="K9" s="363">
        <v>0</v>
      </c>
      <c r="L9" s="117">
        <v>0</v>
      </c>
      <c r="M9" s="364">
        <v>0</v>
      </c>
      <c r="N9" s="365">
        <v>0</v>
      </c>
      <c r="O9" s="366">
        <v>0</v>
      </c>
      <c r="P9" s="367"/>
      <c r="Q9" s="118">
        <f t="shared" si="0"/>
        <v>0</v>
      </c>
      <c r="R9" s="79"/>
    </row>
    <row r="10" spans="1:23" ht="12" hidden="1" customHeight="1" x14ac:dyDescent="0.2">
      <c r="A10" s="111">
        <v>7100</v>
      </c>
      <c r="B10" s="112" t="s">
        <v>236</v>
      </c>
      <c r="C10" s="123"/>
      <c r="D10" s="362"/>
      <c r="E10" s="125"/>
      <c r="F10" s="126"/>
      <c r="G10" s="127"/>
      <c r="H10" s="128"/>
      <c r="I10" s="129"/>
      <c r="J10" s="130"/>
      <c r="K10" s="363">
        <v>0</v>
      </c>
      <c r="L10" s="117">
        <v>0</v>
      </c>
      <c r="M10" s="364">
        <v>0</v>
      </c>
      <c r="N10" s="365">
        <v>0</v>
      </c>
      <c r="O10" s="366">
        <v>0</v>
      </c>
      <c r="P10" s="367"/>
      <c r="Q10" s="118">
        <f t="shared" si="0"/>
        <v>0</v>
      </c>
      <c r="R10" s="79"/>
    </row>
    <row r="11" spans="1:23" ht="12" hidden="1" customHeight="1" x14ac:dyDescent="0.2">
      <c r="A11" s="111">
        <v>7200</v>
      </c>
      <c r="B11" s="112" t="s">
        <v>237</v>
      </c>
      <c r="C11" s="123"/>
      <c r="D11" s="362"/>
      <c r="E11" s="125"/>
      <c r="F11" s="126"/>
      <c r="G11" s="127"/>
      <c r="H11" s="128"/>
      <c r="I11" s="129"/>
      <c r="J11" s="130"/>
      <c r="K11" s="363">
        <v>0</v>
      </c>
      <c r="L11" s="117">
        <v>0</v>
      </c>
      <c r="M11" s="364">
        <v>0</v>
      </c>
      <c r="N11" s="365">
        <v>0</v>
      </c>
      <c r="O11" s="366">
        <v>0</v>
      </c>
      <c r="P11" s="367"/>
      <c r="Q11" s="118">
        <f t="shared" si="0"/>
        <v>0</v>
      </c>
      <c r="R11" s="79"/>
    </row>
    <row r="12" spans="1:23" ht="12" hidden="1" customHeight="1" x14ac:dyDescent="0.2">
      <c r="A12" s="111">
        <v>7300</v>
      </c>
      <c r="B12" s="112" t="s">
        <v>238</v>
      </c>
      <c r="C12" s="123"/>
      <c r="D12" s="362"/>
      <c r="E12" s="125"/>
      <c r="F12" s="126"/>
      <c r="G12" s="127"/>
      <c r="H12" s="128"/>
      <c r="I12" s="129"/>
      <c r="J12" s="130"/>
      <c r="K12" s="363">
        <v>0</v>
      </c>
      <c r="L12" s="117">
        <v>0</v>
      </c>
      <c r="M12" s="364">
        <v>0</v>
      </c>
      <c r="N12" s="365">
        <v>0</v>
      </c>
      <c r="O12" s="366">
        <v>0</v>
      </c>
      <c r="P12" s="367"/>
      <c r="Q12" s="118">
        <f t="shared" si="0"/>
        <v>0</v>
      </c>
      <c r="R12" s="79"/>
    </row>
    <row r="13" spans="1:23" ht="12" customHeight="1" x14ac:dyDescent="0.25">
      <c r="A13" s="138"/>
      <c r="B13" s="139" t="s">
        <v>23</v>
      </c>
      <c r="C13" s="123"/>
      <c r="D13" s="140"/>
      <c r="E13" s="141"/>
      <c r="F13" s="142"/>
      <c r="G13" s="143"/>
      <c r="H13" s="143"/>
      <c r="I13" s="143"/>
      <c r="J13" s="143"/>
      <c r="K13" s="368"/>
      <c r="L13" s="368"/>
      <c r="M13" s="369"/>
      <c r="N13" s="368"/>
      <c r="O13" s="368"/>
      <c r="P13" s="368"/>
      <c r="Q13" s="370"/>
      <c r="R13" s="79"/>
    </row>
    <row r="14" spans="1:23" ht="18" hidden="1" customHeight="1" x14ac:dyDescent="0.2">
      <c r="A14" s="111">
        <v>1001</v>
      </c>
      <c r="B14" s="147" t="s">
        <v>32</v>
      </c>
      <c r="C14" s="123"/>
      <c r="D14" s="362">
        <v>0</v>
      </c>
      <c r="E14" s="148"/>
      <c r="F14" s="149"/>
      <c r="G14" s="116"/>
      <c r="H14" s="116"/>
      <c r="I14" s="116"/>
      <c r="J14" s="116"/>
      <c r="K14" s="150">
        <f>E14*D14</f>
        <v>0</v>
      </c>
      <c r="L14" s="150">
        <f>F14*D14</f>
        <v>0</v>
      </c>
      <c r="M14" s="151">
        <f>G14*D14</f>
        <v>0</v>
      </c>
      <c r="N14" s="150">
        <f>H14*D14</f>
        <v>0</v>
      </c>
      <c r="O14" s="150">
        <f>I14*D14</f>
        <v>0</v>
      </c>
      <c r="P14" s="150">
        <f t="shared" ref="P14:P40" si="1">J14*D14</f>
        <v>0</v>
      </c>
      <c r="Q14" s="118">
        <f>SUM(K14:P14)</f>
        <v>0</v>
      </c>
      <c r="R14" s="79"/>
    </row>
    <row r="15" spans="1:23" ht="18" hidden="1" customHeight="1" x14ac:dyDescent="0.2">
      <c r="A15" s="111">
        <v>1002</v>
      </c>
      <c r="B15" s="112" t="s">
        <v>103</v>
      </c>
      <c r="C15" s="152"/>
      <c r="D15" s="362">
        <v>0</v>
      </c>
      <c r="E15" s="148"/>
      <c r="F15" s="149"/>
      <c r="G15" s="116"/>
      <c r="H15" s="116"/>
      <c r="I15" s="116"/>
      <c r="J15" s="116"/>
      <c r="K15" s="150">
        <f t="shared" ref="K15:K40" si="2">E15*D15</f>
        <v>0</v>
      </c>
      <c r="L15" s="150">
        <f t="shared" ref="L15:L40" si="3">F15*D15</f>
        <v>0</v>
      </c>
      <c r="M15" s="151">
        <f t="shared" ref="M15:M40" si="4">G15*D15</f>
        <v>0</v>
      </c>
      <c r="N15" s="150">
        <f t="shared" ref="N15:N40" si="5">H15*D15</f>
        <v>0</v>
      </c>
      <c r="O15" s="150">
        <f t="shared" ref="O15:O40" si="6">I15*D15</f>
        <v>0</v>
      </c>
      <c r="P15" s="150">
        <f t="shared" si="1"/>
        <v>0</v>
      </c>
      <c r="Q15" s="118">
        <f>SUM(K15:P15)</f>
        <v>0</v>
      </c>
      <c r="R15" s="79"/>
      <c r="S15" s="154" t="s">
        <v>69</v>
      </c>
    </row>
    <row r="16" spans="1:23" ht="18" hidden="1" customHeight="1" x14ac:dyDescent="0.2">
      <c r="A16" s="155">
        <v>1003</v>
      </c>
      <c r="B16" s="112" t="s">
        <v>141</v>
      </c>
      <c r="C16" s="152"/>
      <c r="D16" s="362">
        <v>0</v>
      </c>
      <c r="E16" s="148"/>
      <c r="F16" s="149"/>
      <c r="G16" s="116"/>
      <c r="H16" s="116"/>
      <c r="I16" s="116"/>
      <c r="J16" s="116"/>
      <c r="K16" s="150">
        <f t="shared" si="2"/>
        <v>0</v>
      </c>
      <c r="L16" s="150">
        <f t="shared" si="3"/>
        <v>0</v>
      </c>
      <c r="M16" s="151">
        <f t="shared" si="4"/>
        <v>0</v>
      </c>
      <c r="N16" s="150">
        <f t="shared" si="5"/>
        <v>0</v>
      </c>
      <c r="O16" s="150">
        <f t="shared" si="6"/>
        <v>0</v>
      </c>
      <c r="P16" s="150">
        <f t="shared" si="1"/>
        <v>0</v>
      </c>
      <c r="Q16" s="118">
        <f>SUM(K16:P16)</f>
        <v>0</v>
      </c>
      <c r="R16" s="79"/>
      <c r="S16" s="154"/>
    </row>
    <row r="17" spans="1:19" ht="18" customHeight="1" x14ac:dyDescent="0.2">
      <c r="A17" s="156" t="s">
        <v>410</v>
      </c>
      <c r="B17" s="157" t="s">
        <v>33</v>
      </c>
      <c r="C17" s="152"/>
      <c r="D17" s="362">
        <v>8</v>
      </c>
      <c r="E17" s="149">
        <v>53</v>
      </c>
      <c r="F17" s="149"/>
      <c r="G17" s="116"/>
      <c r="H17" s="116"/>
      <c r="I17" s="116"/>
      <c r="J17" s="116"/>
      <c r="K17" s="150">
        <f t="shared" si="2"/>
        <v>424</v>
      </c>
      <c r="L17" s="150">
        <f t="shared" si="3"/>
        <v>0</v>
      </c>
      <c r="M17" s="151">
        <f t="shared" si="4"/>
        <v>0</v>
      </c>
      <c r="N17" s="150">
        <f t="shared" si="5"/>
        <v>0</v>
      </c>
      <c r="O17" s="150">
        <f t="shared" si="6"/>
        <v>0</v>
      </c>
      <c r="P17" s="150">
        <f t="shared" si="1"/>
        <v>0</v>
      </c>
      <c r="Q17" s="118">
        <f>SUM(K17:P17)*85%</f>
        <v>360.4</v>
      </c>
      <c r="R17" s="79"/>
      <c r="S17" s="159">
        <f>SUM(K17:P17)</f>
        <v>424</v>
      </c>
    </row>
    <row r="18" spans="1:19" ht="18" customHeight="1" x14ac:dyDescent="0.2">
      <c r="A18" s="160" t="s">
        <v>411</v>
      </c>
      <c r="B18" s="68" t="s">
        <v>34</v>
      </c>
      <c r="C18" s="161"/>
      <c r="D18" s="371">
        <v>5</v>
      </c>
      <c r="E18" s="149">
        <v>12</v>
      </c>
      <c r="F18" s="149"/>
      <c r="G18" s="116"/>
      <c r="H18" s="116"/>
      <c r="I18" s="116"/>
      <c r="J18" s="116"/>
      <c r="K18" s="150">
        <f t="shared" si="2"/>
        <v>60</v>
      </c>
      <c r="L18" s="150">
        <f t="shared" si="3"/>
        <v>0</v>
      </c>
      <c r="M18" s="151">
        <f t="shared" si="4"/>
        <v>0</v>
      </c>
      <c r="N18" s="150">
        <f t="shared" si="5"/>
        <v>0</v>
      </c>
      <c r="O18" s="150">
        <f t="shared" si="6"/>
        <v>0</v>
      </c>
      <c r="P18" s="150">
        <f t="shared" si="1"/>
        <v>0</v>
      </c>
      <c r="Q18" s="118">
        <f>SUM(K18:P18)*85%</f>
        <v>51</v>
      </c>
      <c r="R18" s="79"/>
      <c r="S18" s="159">
        <f t="shared" ref="S18:S31" si="7">SUM(K18:P18)</f>
        <v>60</v>
      </c>
    </row>
    <row r="19" spans="1:19" ht="18" customHeight="1" x14ac:dyDescent="0.2">
      <c r="A19" s="160" t="s">
        <v>412</v>
      </c>
      <c r="B19" s="68" t="s">
        <v>35</v>
      </c>
      <c r="C19" s="161"/>
      <c r="D19" s="1027" t="s">
        <v>283</v>
      </c>
      <c r="E19" s="149"/>
      <c r="F19" s="149"/>
      <c r="G19" s="116"/>
      <c r="H19" s="116"/>
      <c r="I19" s="116"/>
      <c r="J19" s="116"/>
      <c r="K19" s="150"/>
      <c r="L19" s="150"/>
      <c r="M19" s="151"/>
      <c r="N19" s="150"/>
      <c r="O19" s="150"/>
      <c r="P19" s="150"/>
      <c r="Q19" s="118">
        <f>SUM(K19:P19)*85%</f>
        <v>0</v>
      </c>
      <c r="R19" s="79"/>
      <c r="S19" s="159">
        <f t="shared" si="7"/>
        <v>0</v>
      </c>
    </row>
    <row r="20" spans="1:19" ht="18" customHeight="1" x14ac:dyDescent="0.2">
      <c r="A20" s="160" t="s">
        <v>413</v>
      </c>
      <c r="B20" s="68" t="s">
        <v>36</v>
      </c>
      <c r="C20" s="161"/>
      <c r="D20" s="1027" t="s">
        <v>283</v>
      </c>
      <c r="E20" s="149"/>
      <c r="F20" s="149"/>
      <c r="G20" s="116"/>
      <c r="H20" s="116"/>
      <c r="I20" s="116"/>
      <c r="J20" s="116"/>
      <c r="K20" s="150"/>
      <c r="L20" s="150"/>
      <c r="M20" s="151"/>
      <c r="N20" s="150"/>
      <c r="O20" s="150"/>
      <c r="P20" s="150"/>
      <c r="Q20" s="118">
        <f>SUM(K20:P20)*85%</f>
        <v>0</v>
      </c>
      <c r="R20" s="79"/>
      <c r="S20" s="159">
        <f t="shared" si="7"/>
        <v>0</v>
      </c>
    </row>
    <row r="21" spans="1:19" ht="18" customHeight="1" x14ac:dyDescent="0.2">
      <c r="A21" s="160" t="s">
        <v>483</v>
      </c>
      <c r="B21" s="1063" t="s">
        <v>484</v>
      </c>
      <c r="C21" s="161"/>
      <c r="D21" s="162">
        <v>60</v>
      </c>
      <c r="E21" s="149"/>
      <c r="F21" s="149"/>
      <c r="G21" s="116"/>
      <c r="H21" s="116"/>
      <c r="I21" s="116"/>
      <c r="J21" s="116"/>
      <c r="K21" s="150">
        <f t="shared" si="2"/>
        <v>0</v>
      </c>
      <c r="L21" s="150">
        <f t="shared" si="3"/>
        <v>0</v>
      </c>
      <c r="M21" s="151">
        <f t="shared" si="4"/>
        <v>0</v>
      </c>
      <c r="N21" s="150">
        <f t="shared" si="5"/>
        <v>0</v>
      </c>
      <c r="O21" s="150">
        <f t="shared" si="6"/>
        <v>0</v>
      </c>
      <c r="P21" s="150">
        <f t="shared" si="1"/>
        <v>0</v>
      </c>
      <c r="Q21" s="118">
        <f>SUM(K21:P21)*85%</f>
        <v>0</v>
      </c>
      <c r="R21" s="79"/>
      <c r="S21" s="159">
        <f t="shared" si="7"/>
        <v>0</v>
      </c>
    </row>
    <row r="22" spans="1:19" ht="18" hidden="1" customHeight="1" x14ac:dyDescent="0.2">
      <c r="A22" s="160">
        <v>1009</v>
      </c>
      <c r="B22" s="68" t="s">
        <v>227</v>
      </c>
      <c r="C22" s="161"/>
      <c r="D22" s="371"/>
      <c r="E22" s="149"/>
      <c r="F22" s="149"/>
      <c r="G22" s="116"/>
      <c r="H22" s="116"/>
      <c r="I22" s="116"/>
      <c r="J22" s="116"/>
      <c r="K22" s="150">
        <f t="shared" si="2"/>
        <v>0</v>
      </c>
      <c r="L22" s="150">
        <f t="shared" si="3"/>
        <v>0</v>
      </c>
      <c r="M22" s="151">
        <f t="shared" si="4"/>
        <v>0</v>
      </c>
      <c r="N22" s="150">
        <f t="shared" si="5"/>
        <v>0</v>
      </c>
      <c r="O22" s="150">
        <f t="shared" si="6"/>
        <v>0</v>
      </c>
      <c r="P22" s="150">
        <f t="shared" si="1"/>
        <v>0</v>
      </c>
      <c r="Q22" s="118">
        <f>SUM(K22:P22)*75%</f>
        <v>0</v>
      </c>
      <c r="R22" s="79"/>
      <c r="S22" s="159">
        <f t="shared" si="7"/>
        <v>0</v>
      </c>
    </row>
    <row r="23" spans="1:19" ht="18" customHeight="1" x14ac:dyDescent="0.2">
      <c r="A23" s="160" t="s">
        <v>414</v>
      </c>
      <c r="B23" s="68" t="s">
        <v>447</v>
      </c>
      <c r="C23" s="161"/>
      <c r="D23" s="371">
        <v>20</v>
      </c>
      <c r="E23" s="149"/>
      <c r="F23" s="149"/>
      <c r="G23" s="116"/>
      <c r="H23" s="116"/>
      <c r="I23" s="116"/>
      <c r="J23" s="116"/>
      <c r="K23" s="150">
        <f t="shared" si="2"/>
        <v>0</v>
      </c>
      <c r="L23" s="150">
        <f t="shared" si="3"/>
        <v>0</v>
      </c>
      <c r="M23" s="151">
        <f t="shared" si="4"/>
        <v>0</v>
      </c>
      <c r="N23" s="150">
        <f t="shared" si="5"/>
        <v>0</v>
      </c>
      <c r="O23" s="150">
        <f t="shared" si="6"/>
        <v>0</v>
      </c>
      <c r="P23" s="150">
        <f t="shared" si="1"/>
        <v>0</v>
      </c>
      <c r="Q23" s="118">
        <f>SUM(K23:P23)*85%</f>
        <v>0</v>
      </c>
      <c r="R23" s="79"/>
      <c r="S23" s="159">
        <f t="shared" si="7"/>
        <v>0</v>
      </c>
    </row>
    <row r="24" spans="1:19" ht="18" customHeight="1" x14ac:dyDescent="0.2">
      <c r="A24" s="160" t="s">
        <v>415</v>
      </c>
      <c r="B24" s="68" t="s">
        <v>147</v>
      </c>
      <c r="C24" s="161"/>
      <c r="D24" s="371">
        <v>10</v>
      </c>
      <c r="E24" s="149"/>
      <c r="F24" s="149"/>
      <c r="G24" s="116"/>
      <c r="H24" s="116"/>
      <c r="I24" s="116"/>
      <c r="J24" s="116"/>
      <c r="K24" s="150">
        <f t="shared" si="2"/>
        <v>0</v>
      </c>
      <c r="L24" s="150">
        <f t="shared" si="3"/>
        <v>0</v>
      </c>
      <c r="M24" s="151">
        <f t="shared" si="4"/>
        <v>0</v>
      </c>
      <c r="N24" s="150">
        <f t="shared" si="5"/>
        <v>0</v>
      </c>
      <c r="O24" s="150">
        <f t="shared" si="6"/>
        <v>0</v>
      </c>
      <c r="P24" s="150">
        <f t="shared" si="1"/>
        <v>0</v>
      </c>
      <c r="Q24" s="118">
        <f>SUM(K24:P24)*85%</f>
        <v>0</v>
      </c>
      <c r="R24" s="79"/>
      <c r="S24" s="159">
        <f t="shared" si="7"/>
        <v>0</v>
      </c>
    </row>
    <row r="25" spans="1:19" ht="18" customHeight="1" x14ac:dyDescent="0.2">
      <c r="A25" s="160" t="s">
        <v>415</v>
      </c>
      <c r="B25" s="68" t="s">
        <v>148</v>
      </c>
      <c r="C25" s="161"/>
      <c r="D25" s="371">
        <v>5</v>
      </c>
      <c r="E25" s="149"/>
      <c r="F25" s="149"/>
      <c r="G25" s="116"/>
      <c r="H25" s="116"/>
      <c r="I25" s="116"/>
      <c r="J25" s="116"/>
      <c r="K25" s="150">
        <f t="shared" si="2"/>
        <v>0</v>
      </c>
      <c r="L25" s="150">
        <f t="shared" si="3"/>
        <v>0</v>
      </c>
      <c r="M25" s="151">
        <f t="shared" si="4"/>
        <v>0</v>
      </c>
      <c r="N25" s="150">
        <f t="shared" si="5"/>
        <v>0</v>
      </c>
      <c r="O25" s="150">
        <f t="shared" si="6"/>
        <v>0</v>
      </c>
      <c r="P25" s="150">
        <f t="shared" si="1"/>
        <v>0</v>
      </c>
      <c r="Q25" s="118">
        <f>SUM(K25:P25)*85%</f>
        <v>0</v>
      </c>
      <c r="R25" s="79"/>
      <c r="S25" s="159">
        <f t="shared" si="7"/>
        <v>0</v>
      </c>
    </row>
    <row r="26" spans="1:19" ht="18" customHeight="1" x14ac:dyDescent="0.2">
      <c r="A26" s="156" t="s">
        <v>416</v>
      </c>
      <c r="B26" s="68" t="s">
        <v>228</v>
      </c>
      <c r="C26" s="152"/>
      <c r="D26" s="362">
        <v>50</v>
      </c>
      <c r="E26" s="149"/>
      <c r="F26" s="149"/>
      <c r="G26" s="116"/>
      <c r="H26" s="116"/>
      <c r="I26" s="116"/>
      <c r="J26" s="116"/>
      <c r="K26" s="176">
        <f t="shared" si="2"/>
        <v>0</v>
      </c>
      <c r="L26" s="176">
        <f t="shared" si="3"/>
        <v>0</v>
      </c>
      <c r="M26" s="179">
        <f t="shared" si="4"/>
        <v>0</v>
      </c>
      <c r="N26" s="176">
        <f t="shared" si="5"/>
        <v>0</v>
      </c>
      <c r="O26" s="176">
        <f t="shared" si="6"/>
        <v>0</v>
      </c>
      <c r="P26" s="176">
        <f t="shared" si="1"/>
        <v>0</v>
      </c>
      <c r="Q26" s="118">
        <f>SUM(K26:P26)*85%</f>
        <v>0</v>
      </c>
      <c r="R26" s="79"/>
      <c r="S26" s="159">
        <f t="shared" si="7"/>
        <v>0</v>
      </c>
    </row>
    <row r="27" spans="1:19" ht="18" hidden="1" customHeight="1" x14ac:dyDescent="0.2">
      <c r="A27" s="156">
        <v>1013</v>
      </c>
      <c r="B27" s="68" t="s">
        <v>229</v>
      </c>
      <c r="C27" s="152"/>
      <c r="D27" s="362"/>
      <c r="E27" s="149"/>
      <c r="F27" s="149"/>
      <c r="G27" s="116"/>
      <c r="H27" s="116"/>
      <c r="I27" s="116"/>
      <c r="J27" s="116"/>
      <c r="K27" s="150">
        <f t="shared" si="2"/>
        <v>0</v>
      </c>
      <c r="L27" s="150">
        <f t="shared" si="3"/>
        <v>0</v>
      </c>
      <c r="M27" s="151">
        <f t="shared" si="4"/>
        <v>0</v>
      </c>
      <c r="N27" s="150">
        <f t="shared" si="5"/>
        <v>0</v>
      </c>
      <c r="O27" s="150">
        <f t="shared" si="6"/>
        <v>0</v>
      </c>
      <c r="P27" s="150">
        <f t="shared" si="1"/>
        <v>0</v>
      </c>
      <c r="Q27" s="118">
        <f>SUM(K27:P27)*75%</f>
        <v>0</v>
      </c>
      <c r="R27" s="79"/>
      <c r="S27" s="159">
        <f t="shared" si="7"/>
        <v>0</v>
      </c>
    </row>
    <row r="28" spans="1:19" ht="18" hidden="1" customHeight="1" x14ac:dyDescent="0.2">
      <c r="A28" s="156">
        <v>1014</v>
      </c>
      <c r="B28" s="68" t="s">
        <v>230</v>
      </c>
      <c r="C28" s="152"/>
      <c r="D28" s="362"/>
      <c r="E28" s="149"/>
      <c r="F28" s="149"/>
      <c r="G28" s="116"/>
      <c r="H28" s="116"/>
      <c r="I28" s="116"/>
      <c r="J28" s="116"/>
      <c r="K28" s="150">
        <f t="shared" si="2"/>
        <v>0</v>
      </c>
      <c r="L28" s="150">
        <f t="shared" si="3"/>
        <v>0</v>
      </c>
      <c r="M28" s="151">
        <f t="shared" si="4"/>
        <v>0</v>
      </c>
      <c r="N28" s="150">
        <f t="shared" si="5"/>
        <v>0</v>
      </c>
      <c r="O28" s="150">
        <f t="shared" si="6"/>
        <v>0</v>
      </c>
      <c r="P28" s="150">
        <f t="shared" si="1"/>
        <v>0</v>
      </c>
      <c r="Q28" s="118">
        <f>SUM(K28:P28)*75%</f>
        <v>0</v>
      </c>
      <c r="R28" s="79"/>
      <c r="S28" s="159">
        <f t="shared" si="7"/>
        <v>0</v>
      </c>
    </row>
    <row r="29" spans="1:19" ht="18" customHeight="1" x14ac:dyDescent="0.2">
      <c r="A29" s="156" t="s">
        <v>485</v>
      </c>
      <c r="B29" s="1067" t="s">
        <v>486</v>
      </c>
      <c r="C29" s="152"/>
      <c r="D29" s="1065">
        <v>4</v>
      </c>
      <c r="E29" s="149"/>
      <c r="F29" s="149"/>
      <c r="G29" s="116"/>
      <c r="H29" s="116"/>
      <c r="I29" s="116"/>
      <c r="J29" s="116"/>
      <c r="K29" s="150">
        <f t="shared" si="2"/>
        <v>0</v>
      </c>
      <c r="L29" s="150">
        <f t="shared" si="3"/>
        <v>0</v>
      </c>
      <c r="M29" s="151">
        <f t="shared" si="4"/>
        <v>0</v>
      </c>
      <c r="N29" s="150">
        <f t="shared" si="5"/>
        <v>0</v>
      </c>
      <c r="O29" s="150">
        <f t="shared" si="6"/>
        <v>0</v>
      </c>
      <c r="P29" s="150">
        <f t="shared" si="1"/>
        <v>0</v>
      </c>
      <c r="Q29" s="118">
        <f>SUM(K29:P29)</f>
        <v>0</v>
      </c>
      <c r="R29" s="79"/>
      <c r="S29" s="159">
        <f t="shared" si="7"/>
        <v>0</v>
      </c>
    </row>
    <row r="30" spans="1:19" ht="18" customHeight="1" x14ac:dyDescent="0.2">
      <c r="A30" s="156" t="s">
        <v>487</v>
      </c>
      <c r="B30" s="1067" t="s">
        <v>486</v>
      </c>
      <c r="C30" s="152"/>
      <c r="D30" s="1065">
        <v>2.5</v>
      </c>
      <c r="E30" s="149"/>
      <c r="F30" s="149"/>
      <c r="G30" s="116"/>
      <c r="H30" s="116"/>
      <c r="I30" s="116"/>
      <c r="J30" s="116"/>
      <c r="K30" s="150">
        <f t="shared" si="2"/>
        <v>0</v>
      </c>
      <c r="L30" s="150">
        <f t="shared" si="3"/>
        <v>0</v>
      </c>
      <c r="M30" s="151">
        <f t="shared" si="4"/>
        <v>0</v>
      </c>
      <c r="N30" s="150">
        <f t="shared" si="5"/>
        <v>0</v>
      </c>
      <c r="O30" s="150">
        <f t="shared" si="6"/>
        <v>0</v>
      </c>
      <c r="P30" s="150">
        <f t="shared" si="1"/>
        <v>0</v>
      </c>
      <c r="Q30" s="118">
        <f>SUM(K30:P30)</f>
        <v>0</v>
      </c>
      <c r="R30" s="79"/>
      <c r="S30" s="159">
        <f t="shared" si="7"/>
        <v>0</v>
      </c>
    </row>
    <row r="31" spans="1:19" ht="18" customHeight="1" x14ac:dyDescent="0.2">
      <c r="A31" s="156" t="s">
        <v>417</v>
      </c>
      <c r="B31" s="68" t="s">
        <v>471</v>
      </c>
      <c r="C31" s="152"/>
      <c r="D31" s="362">
        <v>5</v>
      </c>
      <c r="E31" s="149">
        <v>13</v>
      </c>
      <c r="F31" s="149"/>
      <c r="G31" s="116"/>
      <c r="H31" s="116"/>
      <c r="I31" s="116"/>
      <c r="J31" s="116"/>
      <c r="K31" s="176">
        <f>E31*D31</f>
        <v>65</v>
      </c>
      <c r="L31" s="176">
        <f t="shared" si="3"/>
        <v>0</v>
      </c>
      <c r="M31" s="179">
        <f t="shared" si="4"/>
        <v>0</v>
      </c>
      <c r="N31" s="176">
        <f t="shared" si="5"/>
        <v>0</v>
      </c>
      <c r="O31" s="176">
        <f t="shared" si="6"/>
        <v>0</v>
      </c>
      <c r="P31" s="176">
        <f t="shared" si="1"/>
        <v>0</v>
      </c>
      <c r="Q31" s="118">
        <f>(SUM(K31:P31)+Q171)*85%</f>
        <v>55.25</v>
      </c>
      <c r="R31" s="79"/>
      <c r="S31" s="159">
        <f t="shared" si="7"/>
        <v>65</v>
      </c>
    </row>
    <row r="32" spans="1:19" ht="18" hidden="1" customHeight="1" x14ac:dyDescent="0.2">
      <c r="A32" s="156">
        <v>1018</v>
      </c>
      <c r="B32" s="68" t="s">
        <v>231</v>
      </c>
      <c r="C32" s="152"/>
      <c r="D32" s="362"/>
      <c r="E32" s="149"/>
      <c r="F32" s="149"/>
      <c r="G32" s="116"/>
      <c r="H32" s="116"/>
      <c r="I32" s="116"/>
      <c r="J32" s="116"/>
      <c r="K32" s="150">
        <f t="shared" si="2"/>
        <v>0</v>
      </c>
      <c r="L32" s="150">
        <f t="shared" si="3"/>
        <v>0</v>
      </c>
      <c r="M32" s="151">
        <f t="shared" si="4"/>
        <v>0</v>
      </c>
      <c r="N32" s="150">
        <f t="shared" si="5"/>
        <v>0</v>
      </c>
      <c r="O32" s="150">
        <f t="shared" si="6"/>
        <v>0</v>
      </c>
      <c r="P32" s="150">
        <f t="shared" si="1"/>
        <v>0</v>
      </c>
      <c r="Q32" s="118">
        <f>SUM(K32:P32)*70%</f>
        <v>0</v>
      </c>
      <c r="R32" s="79"/>
      <c r="S32" s="165">
        <f>SUM(K32:L32)</f>
        <v>0</v>
      </c>
    </row>
    <row r="33" spans="1:19" ht="18" customHeight="1" thickBot="1" x14ac:dyDescent="0.25">
      <c r="A33" s="156" t="s">
        <v>417</v>
      </c>
      <c r="B33" s="68" t="s">
        <v>408</v>
      </c>
      <c r="C33" s="152"/>
      <c r="D33" s="362">
        <v>4</v>
      </c>
      <c r="E33" s="149">
        <v>25</v>
      </c>
      <c r="F33" s="149"/>
      <c r="G33" s="116"/>
      <c r="H33" s="116"/>
      <c r="I33" s="116"/>
      <c r="J33" s="116"/>
      <c r="K33" s="117">
        <f>E33*D33</f>
        <v>100</v>
      </c>
      <c r="L33" s="117">
        <f>F33*D33</f>
        <v>0</v>
      </c>
      <c r="M33" s="164">
        <f>G33*D33</f>
        <v>0</v>
      </c>
      <c r="N33" s="117">
        <f>H33*D33</f>
        <v>0</v>
      </c>
      <c r="O33" s="117">
        <f>I33*D33</f>
        <v>0</v>
      </c>
      <c r="P33" s="117">
        <f>J33*D33</f>
        <v>0</v>
      </c>
      <c r="Q33" s="118">
        <f>(SUM(K33:P33))</f>
        <v>100</v>
      </c>
      <c r="R33" s="79"/>
      <c r="S33" s="204"/>
    </row>
    <row r="34" spans="1:19" ht="18" customHeight="1" thickBot="1" x14ac:dyDescent="0.25">
      <c r="A34" s="156" t="s">
        <v>418</v>
      </c>
      <c r="B34" s="68" t="s">
        <v>38</v>
      </c>
      <c r="C34" s="152"/>
      <c r="D34" s="1029" t="s">
        <v>283</v>
      </c>
      <c r="E34" s="149"/>
      <c r="F34" s="149"/>
      <c r="G34" s="116"/>
      <c r="H34" s="116"/>
      <c r="I34" s="116"/>
      <c r="J34" s="116"/>
      <c r="K34" s="117"/>
      <c r="L34" s="117"/>
      <c r="M34" s="164"/>
      <c r="N34" s="117"/>
      <c r="O34" s="117"/>
      <c r="P34" s="117"/>
      <c r="Q34" s="118">
        <f>SUM(K34:P34)</f>
        <v>0</v>
      </c>
      <c r="R34" s="79"/>
      <c r="S34" s="372">
        <f>SUM(S17:S32)</f>
        <v>549</v>
      </c>
    </row>
    <row r="35" spans="1:19" ht="18" hidden="1" customHeight="1" x14ac:dyDescent="0.2">
      <c r="A35" s="156">
        <v>1020</v>
      </c>
      <c r="B35" s="68" t="s">
        <v>37</v>
      </c>
      <c r="C35" s="152"/>
      <c r="D35" s="362"/>
      <c r="E35" s="149"/>
      <c r="F35" s="149"/>
      <c r="G35" s="116"/>
      <c r="H35" s="116"/>
      <c r="I35" s="116"/>
      <c r="J35" s="116"/>
      <c r="K35" s="150">
        <f t="shared" si="2"/>
        <v>0</v>
      </c>
      <c r="L35" s="150">
        <f t="shared" si="3"/>
        <v>0</v>
      </c>
      <c r="M35" s="151">
        <f t="shared" si="4"/>
        <v>0</v>
      </c>
      <c r="N35" s="150">
        <f t="shared" si="5"/>
        <v>0</v>
      </c>
      <c r="O35" s="150">
        <f t="shared" si="6"/>
        <v>0</v>
      </c>
      <c r="P35" s="150">
        <f t="shared" si="1"/>
        <v>0</v>
      </c>
      <c r="Q35" s="118">
        <f t="shared" ref="Q35:Q40" si="8">SUM(K35:P35)</f>
        <v>0</v>
      </c>
      <c r="R35" s="79"/>
      <c r="S35" s="175"/>
    </row>
    <row r="36" spans="1:19" ht="18" hidden="1" customHeight="1" x14ac:dyDescent="0.2">
      <c r="A36" s="156">
        <v>1021</v>
      </c>
      <c r="B36" s="68" t="s">
        <v>157</v>
      </c>
      <c r="C36" s="152"/>
      <c r="D36" s="362">
        <v>65</v>
      </c>
      <c r="E36" s="149"/>
      <c r="F36" s="149"/>
      <c r="G36" s="116"/>
      <c r="H36" s="116"/>
      <c r="I36" s="116"/>
      <c r="J36" s="116"/>
      <c r="K36" s="150">
        <f t="shared" si="2"/>
        <v>0</v>
      </c>
      <c r="L36" s="150">
        <f t="shared" si="3"/>
        <v>0</v>
      </c>
      <c r="M36" s="151">
        <f t="shared" si="4"/>
        <v>0</v>
      </c>
      <c r="N36" s="150">
        <f t="shared" si="5"/>
        <v>0</v>
      </c>
      <c r="O36" s="150">
        <f t="shared" si="6"/>
        <v>0</v>
      </c>
      <c r="P36" s="150">
        <f t="shared" si="1"/>
        <v>0</v>
      </c>
      <c r="Q36" s="118">
        <f t="shared" si="8"/>
        <v>0</v>
      </c>
      <c r="R36" s="79"/>
      <c r="S36" s="175"/>
    </row>
    <row r="37" spans="1:19" ht="18" hidden="1" customHeight="1" x14ac:dyDescent="0.2">
      <c r="A37" s="156">
        <v>1022</v>
      </c>
      <c r="B37" s="68" t="s">
        <v>158</v>
      </c>
      <c r="C37" s="152"/>
      <c r="D37" s="362"/>
      <c r="E37" s="149"/>
      <c r="F37" s="149"/>
      <c r="G37" s="116"/>
      <c r="H37" s="116"/>
      <c r="I37" s="116"/>
      <c r="J37" s="116"/>
      <c r="K37" s="150">
        <f t="shared" si="2"/>
        <v>0</v>
      </c>
      <c r="L37" s="150">
        <f t="shared" si="3"/>
        <v>0</v>
      </c>
      <c r="M37" s="151">
        <f t="shared" si="4"/>
        <v>0</v>
      </c>
      <c r="N37" s="150">
        <f t="shared" si="5"/>
        <v>0</v>
      </c>
      <c r="O37" s="150">
        <f t="shared" si="6"/>
        <v>0</v>
      </c>
      <c r="P37" s="150">
        <f t="shared" si="1"/>
        <v>0</v>
      </c>
      <c r="Q37" s="118">
        <f t="shared" si="8"/>
        <v>0</v>
      </c>
      <c r="R37" s="79"/>
      <c r="S37" s="175"/>
    </row>
    <row r="38" spans="1:19" ht="18" customHeight="1" x14ac:dyDescent="0.2">
      <c r="A38" s="156" t="s">
        <v>419</v>
      </c>
      <c r="B38" s="68" t="s">
        <v>319</v>
      </c>
      <c r="C38" s="152"/>
      <c r="D38" s="362"/>
      <c r="E38" s="149"/>
      <c r="F38" s="149"/>
      <c r="G38" s="116"/>
      <c r="H38" s="116"/>
      <c r="I38" s="116"/>
      <c r="J38" s="116"/>
      <c r="K38" s="1030"/>
      <c r="L38" s="1030"/>
      <c r="M38" s="1017"/>
      <c r="N38" s="1030"/>
      <c r="O38" s="1030"/>
      <c r="P38" s="1030"/>
      <c r="Q38" s="118">
        <f t="shared" si="8"/>
        <v>0</v>
      </c>
      <c r="R38" s="79"/>
      <c r="S38" s="175"/>
    </row>
    <row r="39" spans="1:19" ht="18" customHeight="1" x14ac:dyDescent="0.2">
      <c r="A39" s="156" t="s">
        <v>420</v>
      </c>
      <c r="B39" s="68" t="s">
        <v>159</v>
      </c>
      <c r="C39" s="152"/>
      <c r="D39" s="362">
        <v>10</v>
      </c>
      <c r="E39" s="149"/>
      <c r="F39" s="149"/>
      <c r="G39" s="116"/>
      <c r="H39" s="116"/>
      <c r="I39" s="116"/>
      <c r="J39" s="116"/>
      <c r="K39" s="1030">
        <f t="shared" si="2"/>
        <v>0</v>
      </c>
      <c r="L39" s="1030">
        <f t="shared" si="3"/>
        <v>0</v>
      </c>
      <c r="M39" s="1017">
        <f t="shared" si="4"/>
        <v>0</v>
      </c>
      <c r="N39" s="1030">
        <f t="shared" si="5"/>
        <v>0</v>
      </c>
      <c r="O39" s="1030">
        <f t="shared" si="6"/>
        <v>0</v>
      </c>
      <c r="P39" s="1030">
        <f t="shared" si="1"/>
        <v>0</v>
      </c>
      <c r="Q39" s="118">
        <f t="shared" si="8"/>
        <v>0</v>
      </c>
      <c r="R39" s="79"/>
      <c r="S39" s="175"/>
    </row>
    <row r="40" spans="1:19" ht="18" customHeight="1" x14ac:dyDescent="0.2">
      <c r="A40" s="155" t="s">
        <v>421</v>
      </c>
      <c r="B40" s="68" t="s">
        <v>24</v>
      </c>
      <c r="C40" s="166"/>
      <c r="D40" s="373">
        <v>1</v>
      </c>
      <c r="E40" s="168"/>
      <c r="F40" s="149"/>
      <c r="G40" s="116"/>
      <c r="H40" s="116"/>
      <c r="I40" s="116"/>
      <c r="J40" s="116"/>
      <c r="K40" s="1030">
        <f t="shared" si="2"/>
        <v>0</v>
      </c>
      <c r="L40" s="1030">
        <f t="shared" si="3"/>
        <v>0</v>
      </c>
      <c r="M40" s="1017">
        <f t="shared" si="4"/>
        <v>0</v>
      </c>
      <c r="N40" s="1030">
        <f t="shared" si="5"/>
        <v>0</v>
      </c>
      <c r="O40" s="1030">
        <f t="shared" si="6"/>
        <v>0</v>
      </c>
      <c r="P40" s="1030">
        <f t="shared" si="1"/>
        <v>0</v>
      </c>
      <c r="Q40" s="118">
        <f t="shared" si="8"/>
        <v>0</v>
      </c>
      <c r="R40" s="79"/>
      <c r="S40" s="175"/>
    </row>
    <row r="41" spans="1:19" s="170" customFormat="1" ht="14.25" customHeight="1" x14ac:dyDescent="0.25">
      <c r="A41" s="138"/>
      <c r="B41" s="139" t="s">
        <v>120</v>
      </c>
      <c r="C41" s="152"/>
      <c r="D41" s="140"/>
      <c r="E41" s="141"/>
      <c r="F41" s="142"/>
      <c r="G41" s="143"/>
      <c r="H41" s="143"/>
      <c r="I41" s="143"/>
      <c r="J41" s="143"/>
      <c r="K41" s="368"/>
      <c r="L41" s="368"/>
      <c r="M41" s="369"/>
      <c r="N41" s="368"/>
      <c r="O41" s="368"/>
      <c r="P41" s="368"/>
      <c r="Q41" s="370"/>
      <c r="R41" s="169"/>
      <c r="S41" s="329"/>
    </row>
    <row r="42" spans="1:19" ht="18" customHeight="1" x14ac:dyDescent="0.2">
      <c r="A42" s="171" t="s">
        <v>422</v>
      </c>
      <c r="B42" s="428" t="s">
        <v>121</v>
      </c>
      <c r="C42" s="152"/>
      <c r="D42" s="1029" t="s">
        <v>283</v>
      </c>
      <c r="E42" s="149"/>
      <c r="F42" s="149"/>
      <c r="G42" s="116"/>
      <c r="H42" s="116"/>
      <c r="I42" s="116"/>
      <c r="J42" s="116"/>
      <c r="K42" s="117"/>
      <c r="L42" s="117"/>
      <c r="M42" s="164"/>
      <c r="N42" s="117"/>
      <c r="O42" s="117"/>
      <c r="P42" s="117"/>
      <c r="Q42" s="173">
        <f t="shared" ref="Q42:Q48" si="9">SUM(K42:P42)</f>
        <v>0</v>
      </c>
      <c r="R42" s="79"/>
      <c r="S42" s="175"/>
    </row>
    <row r="43" spans="1:19" ht="18" customHeight="1" x14ac:dyDescent="0.2">
      <c r="A43" s="171" t="s">
        <v>423</v>
      </c>
      <c r="B43" s="428" t="s">
        <v>122</v>
      </c>
      <c r="C43" s="152"/>
      <c r="D43" s="1029" t="s">
        <v>283</v>
      </c>
      <c r="E43" s="149"/>
      <c r="F43" s="149"/>
      <c r="G43" s="116"/>
      <c r="H43" s="116"/>
      <c r="I43" s="116"/>
      <c r="J43" s="116"/>
      <c r="K43" s="117"/>
      <c r="L43" s="117"/>
      <c r="M43" s="164"/>
      <c r="N43" s="117"/>
      <c r="O43" s="117"/>
      <c r="P43" s="117"/>
      <c r="Q43" s="173">
        <f t="shared" si="9"/>
        <v>0</v>
      </c>
      <c r="R43" s="79"/>
      <c r="S43" s="175"/>
    </row>
    <row r="44" spans="1:19" ht="18" customHeight="1" x14ac:dyDescent="0.2">
      <c r="A44" s="171" t="s">
        <v>424</v>
      </c>
      <c r="B44" s="428" t="s">
        <v>126</v>
      </c>
      <c r="C44" s="152"/>
      <c r="D44" s="362">
        <v>30</v>
      </c>
      <c r="E44" s="149"/>
      <c r="F44" s="149"/>
      <c r="G44" s="116"/>
      <c r="H44" s="116"/>
      <c r="I44" s="116"/>
      <c r="J44" s="116"/>
      <c r="K44" s="117">
        <f>E44*D44</f>
        <v>0</v>
      </c>
      <c r="L44" s="117">
        <f>F44*D44</f>
        <v>0</v>
      </c>
      <c r="M44" s="117">
        <f>G44*D44</f>
        <v>0</v>
      </c>
      <c r="N44" s="117">
        <f>H44*D44</f>
        <v>0</v>
      </c>
      <c r="O44" s="117">
        <f t="shared" ref="O44:P48" si="10">I44*D44</f>
        <v>0</v>
      </c>
      <c r="P44" s="117">
        <f t="shared" si="10"/>
        <v>0</v>
      </c>
      <c r="Q44" s="173">
        <f t="shared" si="9"/>
        <v>0</v>
      </c>
      <c r="R44" s="79"/>
      <c r="S44" s="175"/>
    </row>
    <row r="45" spans="1:19" ht="18" customHeight="1" x14ac:dyDescent="0.2">
      <c r="A45" s="171" t="s">
        <v>425</v>
      </c>
      <c r="B45" s="428" t="s">
        <v>125</v>
      </c>
      <c r="C45" s="152"/>
      <c r="D45" s="362">
        <v>35</v>
      </c>
      <c r="E45" s="149"/>
      <c r="F45" s="149"/>
      <c r="G45" s="116"/>
      <c r="H45" s="116"/>
      <c r="I45" s="116"/>
      <c r="J45" s="116"/>
      <c r="K45" s="117">
        <f>E45*D45</f>
        <v>0</v>
      </c>
      <c r="L45" s="117">
        <f>F45*D45</f>
        <v>0</v>
      </c>
      <c r="M45" s="164">
        <v>0</v>
      </c>
      <c r="N45" s="117">
        <f>H45*D45</f>
        <v>0</v>
      </c>
      <c r="O45" s="117">
        <f t="shared" si="10"/>
        <v>0</v>
      </c>
      <c r="P45" s="117">
        <f t="shared" si="10"/>
        <v>0</v>
      </c>
      <c r="Q45" s="173">
        <f t="shared" si="9"/>
        <v>0</v>
      </c>
      <c r="R45" s="79"/>
      <c r="S45" s="175"/>
    </row>
    <row r="46" spans="1:19" ht="18" customHeight="1" x14ac:dyDescent="0.2">
      <c r="A46" s="171" t="s">
        <v>426</v>
      </c>
      <c r="B46" s="428" t="s">
        <v>124</v>
      </c>
      <c r="C46" s="152"/>
      <c r="D46" s="362">
        <v>30</v>
      </c>
      <c r="E46" s="149"/>
      <c r="F46" s="149"/>
      <c r="G46" s="116"/>
      <c r="H46" s="116"/>
      <c r="I46" s="116"/>
      <c r="J46" s="116"/>
      <c r="K46" s="117">
        <f>E46*D46</f>
        <v>0</v>
      </c>
      <c r="L46" s="117">
        <f>F46*D46</f>
        <v>0</v>
      </c>
      <c r="M46" s="164">
        <f>G46*D46</f>
        <v>0</v>
      </c>
      <c r="N46" s="117">
        <f>H46*D46</f>
        <v>0</v>
      </c>
      <c r="O46" s="117">
        <f t="shared" si="10"/>
        <v>0</v>
      </c>
      <c r="P46" s="117">
        <f t="shared" si="10"/>
        <v>0</v>
      </c>
      <c r="Q46" s="173">
        <f t="shared" si="9"/>
        <v>0</v>
      </c>
      <c r="R46" s="79"/>
      <c r="S46" s="175"/>
    </row>
    <row r="47" spans="1:19" ht="18" customHeight="1" x14ac:dyDescent="0.2">
      <c r="A47" s="171" t="s">
        <v>427</v>
      </c>
      <c r="B47" s="428" t="s">
        <v>123</v>
      </c>
      <c r="C47" s="152"/>
      <c r="D47" s="362">
        <v>25</v>
      </c>
      <c r="E47" s="149"/>
      <c r="F47" s="149"/>
      <c r="G47" s="116"/>
      <c r="H47" s="116"/>
      <c r="I47" s="116"/>
      <c r="J47" s="116"/>
      <c r="K47" s="117">
        <f>E47*D47</f>
        <v>0</v>
      </c>
      <c r="L47" s="117">
        <f>F47*D47</f>
        <v>0</v>
      </c>
      <c r="M47" s="164">
        <f>G47*D47</f>
        <v>0</v>
      </c>
      <c r="N47" s="117">
        <f>H47*D47</f>
        <v>0</v>
      </c>
      <c r="O47" s="117">
        <f t="shared" si="10"/>
        <v>0</v>
      </c>
      <c r="P47" s="117">
        <f t="shared" si="10"/>
        <v>0</v>
      </c>
      <c r="Q47" s="173">
        <f t="shared" si="9"/>
        <v>0</v>
      </c>
      <c r="R47" s="79"/>
      <c r="S47" s="175"/>
    </row>
    <row r="48" spans="1:19" ht="18" customHeight="1" x14ac:dyDescent="0.2">
      <c r="A48" s="171" t="s">
        <v>221</v>
      </c>
      <c r="B48" s="428" t="s">
        <v>145</v>
      </c>
      <c r="C48" s="152"/>
      <c r="D48" s="362">
        <v>25</v>
      </c>
      <c r="E48" s="149"/>
      <c r="F48" s="149"/>
      <c r="G48" s="116"/>
      <c r="H48" s="116"/>
      <c r="I48" s="116"/>
      <c r="J48" s="116"/>
      <c r="K48" s="936">
        <f>E48*D48</f>
        <v>0</v>
      </c>
      <c r="L48" s="936">
        <f>F48*D48</f>
        <v>0</v>
      </c>
      <c r="M48" s="937">
        <v>0</v>
      </c>
      <c r="N48" s="1030">
        <f>H48*D48</f>
        <v>0</v>
      </c>
      <c r="O48" s="936">
        <f t="shared" si="10"/>
        <v>0</v>
      </c>
      <c r="P48" s="936">
        <f t="shared" si="10"/>
        <v>0</v>
      </c>
      <c r="Q48" s="173">
        <f t="shared" si="9"/>
        <v>0</v>
      </c>
      <c r="R48" s="79"/>
      <c r="S48" s="175"/>
    </row>
    <row r="49" spans="1:19" s="170" customFormat="1" ht="14.25" customHeight="1" x14ac:dyDescent="0.25">
      <c r="A49" s="138"/>
      <c r="B49" s="139" t="s">
        <v>7</v>
      </c>
      <c r="C49" s="152"/>
      <c r="D49" s="140"/>
      <c r="E49" s="141"/>
      <c r="F49" s="142"/>
      <c r="G49" s="143"/>
      <c r="H49" s="143"/>
      <c r="I49" s="143"/>
      <c r="J49" s="143"/>
      <c r="K49" s="368"/>
      <c r="L49" s="368"/>
      <c r="M49" s="369"/>
      <c r="N49" s="368"/>
      <c r="O49" s="368"/>
      <c r="P49" s="368"/>
      <c r="Q49" s="370"/>
      <c r="R49" s="169"/>
      <c r="S49" s="329"/>
    </row>
    <row r="50" spans="1:19" ht="18" customHeight="1" x14ac:dyDescent="0.2">
      <c r="A50" s="156" t="s">
        <v>422</v>
      </c>
      <c r="B50" s="157" t="s">
        <v>26</v>
      </c>
      <c r="C50" s="152"/>
      <c r="D50" s="1029" t="s">
        <v>283</v>
      </c>
      <c r="E50" s="177"/>
      <c r="F50" s="149"/>
      <c r="G50" s="116"/>
      <c r="H50" s="116"/>
      <c r="I50" s="116"/>
      <c r="J50" s="116"/>
      <c r="K50" s="117"/>
      <c r="L50" s="117"/>
      <c r="M50" s="164"/>
      <c r="N50" s="117"/>
      <c r="O50" s="117"/>
      <c r="P50" s="117"/>
      <c r="Q50" s="173">
        <f>SUM(K50:P50)</f>
        <v>0</v>
      </c>
      <c r="R50" s="79"/>
      <c r="S50" s="154"/>
    </row>
    <row r="51" spans="1:19" ht="18" customHeight="1" x14ac:dyDescent="0.2">
      <c r="A51" s="156" t="s">
        <v>423</v>
      </c>
      <c r="B51" s="157" t="s">
        <v>27</v>
      </c>
      <c r="C51" s="152"/>
      <c r="D51" s="1029" t="s">
        <v>283</v>
      </c>
      <c r="E51" s="177"/>
      <c r="F51" s="149"/>
      <c r="G51" s="116"/>
      <c r="H51" s="116"/>
      <c r="I51" s="116"/>
      <c r="J51" s="116"/>
      <c r="K51" s="117"/>
      <c r="L51" s="117"/>
      <c r="M51" s="164"/>
      <c r="N51" s="117"/>
      <c r="O51" s="117"/>
      <c r="P51" s="117"/>
      <c r="Q51" s="173">
        <f>SUM(K51:P51)</f>
        <v>0</v>
      </c>
      <c r="R51" s="79"/>
      <c r="S51" s="154"/>
    </row>
    <row r="52" spans="1:19" ht="18" customHeight="1" x14ac:dyDescent="0.2">
      <c r="A52" s="156" t="s">
        <v>428</v>
      </c>
      <c r="B52" s="157" t="s">
        <v>232</v>
      </c>
      <c r="C52" s="152"/>
      <c r="D52" s="362">
        <v>15</v>
      </c>
      <c r="E52" s="177"/>
      <c r="F52" s="149"/>
      <c r="G52" s="116"/>
      <c r="H52" s="116"/>
      <c r="I52" s="116"/>
      <c r="J52" s="116"/>
      <c r="K52" s="936">
        <f t="shared" ref="K52:K76" si="11">E52*D52</f>
        <v>0</v>
      </c>
      <c r="L52" s="936">
        <f t="shared" ref="L52:L58" si="12">F52*D52</f>
        <v>0</v>
      </c>
      <c r="M52" s="937">
        <f>G52*D52</f>
        <v>0</v>
      </c>
      <c r="N52" s="1030">
        <f>H52*D52</f>
        <v>0</v>
      </c>
      <c r="O52" s="936">
        <f t="shared" ref="O52:P88" si="13">I52*D52</f>
        <v>0</v>
      </c>
      <c r="P52" s="936">
        <f t="shared" si="13"/>
        <v>0</v>
      </c>
      <c r="Q52" s="173">
        <f>SUM(K52:P52)</f>
        <v>0</v>
      </c>
      <c r="R52" s="79"/>
      <c r="S52" s="154"/>
    </row>
    <row r="53" spans="1:19" ht="18" customHeight="1" x14ac:dyDescent="0.2">
      <c r="A53" s="156" t="s">
        <v>424</v>
      </c>
      <c r="B53" s="157" t="s">
        <v>28</v>
      </c>
      <c r="C53" s="180"/>
      <c r="D53" s="362">
        <v>30</v>
      </c>
      <c r="E53" s="177"/>
      <c r="F53" s="149"/>
      <c r="G53" s="116"/>
      <c r="H53" s="116"/>
      <c r="I53" s="116"/>
      <c r="J53" s="116"/>
      <c r="K53" s="117">
        <f t="shared" si="11"/>
        <v>0</v>
      </c>
      <c r="L53" s="117">
        <f t="shared" si="12"/>
        <v>0</v>
      </c>
      <c r="M53" s="117">
        <f>G53*D53</f>
        <v>0</v>
      </c>
      <c r="N53" s="117">
        <f t="shared" ref="N53:N63" si="14">H53*D53</f>
        <v>0</v>
      </c>
      <c r="O53" s="117">
        <f t="shared" si="13"/>
        <v>0</v>
      </c>
      <c r="P53" s="117">
        <f t="shared" si="13"/>
        <v>0</v>
      </c>
      <c r="Q53" s="173">
        <f>SUM(K53:P53)</f>
        <v>0</v>
      </c>
      <c r="R53" s="79"/>
      <c r="S53" s="154"/>
    </row>
    <row r="54" spans="1:19" ht="18" hidden="1" customHeight="1" x14ac:dyDescent="0.2">
      <c r="A54" s="156">
        <v>1103</v>
      </c>
      <c r="B54" s="157" t="s">
        <v>305</v>
      </c>
      <c r="C54" s="180"/>
      <c r="D54" s="362"/>
      <c r="E54" s="177"/>
      <c r="F54" s="149"/>
      <c r="G54" s="116"/>
      <c r="H54" s="116"/>
      <c r="I54" s="116"/>
      <c r="J54" s="116"/>
      <c r="K54" s="117">
        <f t="shared" si="11"/>
        <v>0</v>
      </c>
      <c r="L54" s="117">
        <f t="shared" si="12"/>
        <v>0</v>
      </c>
      <c r="M54" s="117">
        <f>G54*D54</f>
        <v>0</v>
      </c>
      <c r="N54" s="117">
        <f t="shared" si="14"/>
        <v>0</v>
      </c>
      <c r="O54" s="117">
        <f>I54*D54</f>
        <v>0</v>
      </c>
      <c r="P54" s="117">
        <f>J54*E54</f>
        <v>0</v>
      </c>
      <c r="Q54" s="173">
        <f>SUM(K54:M54)</f>
        <v>0</v>
      </c>
      <c r="R54" s="79"/>
      <c r="S54" s="154"/>
    </row>
    <row r="55" spans="1:19" ht="18" customHeight="1" x14ac:dyDescent="0.2">
      <c r="A55" s="156" t="s">
        <v>425</v>
      </c>
      <c r="B55" s="157" t="s">
        <v>29</v>
      </c>
      <c r="C55" s="180"/>
      <c r="D55" s="362">
        <v>40</v>
      </c>
      <c r="E55" s="177"/>
      <c r="F55" s="149"/>
      <c r="G55" s="116"/>
      <c r="H55" s="116"/>
      <c r="I55" s="116"/>
      <c r="J55" s="116"/>
      <c r="K55" s="117">
        <f t="shared" si="11"/>
        <v>0</v>
      </c>
      <c r="L55" s="117">
        <f t="shared" si="12"/>
        <v>0</v>
      </c>
      <c r="M55" s="117">
        <f>G55*D55</f>
        <v>0</v>
      </c>
      <c r="N55" s="117">
        <f t="shared" si="14"/>
        <v>0</v>
      </c>
      <c r="O55" s="117">
        <f t="shared" si="13"/>
        <v>0</v>
      </c>
      <c r="P55" s="117">
        <f t="shared" si="13"/>
        <v>0</v>
      </c>
      <c r="Q55" s="173">
        <f>SUM(K55:P55)</f>
        <v>0</v>
      </c>
      <c r="R55" s="79"/>
      <c r="S55" s="154"/>
    </row>
    <row r="56" spans="1:19" ht="18" hidden="1" customHeight="1" x14ac:dyDescent="0.2">
      <c r="A56" s="156">
        <v>1104</v>
      </c>
      <c r="B56" s="157" t="s">
        <v>306</v>
      </c>
      <c r="C56" s="180"/>
      <c r="D56" s="362"/>
      <c r="E56" s="177"/>
      <c r="F56" s="149"/>
      <c r="G56" s="116"/>
      <c r="H56" s="116"/>
      <c r="I56" s="116"/>
      <c r="J56" s="116"/>
      <c r="K56" s="117">
        <f t="shared" si="11"/>
        <v>0</v>
      </c>
      <c r="L56" s="117">
        <f t="shared" si="12"/>
        <v>0</v>
      </c>
      <c r="M56" s="117">
        <f>G56*D56</f>
        <v>0</v>
      </c>
      <c r="N56" s="117">
        <f t="shared" si="14"/>
        <v>0</v>
      </c>
      <c r="O56" s="117">
        <f t="shared" si="13"/>
        <v>0</v>
      </c>
      <c r="P56" s="117">
        <f t="shared" si="13"/>
        <v>0</v>
      </c>
      <c r="Q56" s="173">
        <f>SUM(K56:M56)</f>
        <v>0</v>
      </c>
      <c r="R56" s="79"/>
      <c r="S56" s="154"/>
    </row>
    <row r="57" spans="1:19" ht="18" customHeight="1" x14ac:dyDescent="0.2">
      <c r="A57" s="156" t="s">
        <v>429</v>
      </c>
      <c r="B57" s="157" t="s">
        <v>244</v>
      </c>
      <c r="C57" s="180"/>
      <c r="D57" s="362">
        <v>35</v>
      </c>
      <c r="E57" s="177"/>
      <c r="F57" s="149"/>
      <c r="G57" s="116"/>
      <c r="H57" s="116"/>
      <c r="I57" s="116"/>
      <c r="J57" s="116"/>
      <c r="K57" s="117">
        <f t="shared" si="11"/>
        <v>0</v>
      </c>
      <c r="L57" s="117">
        <f t="shared" si="12"/>
        <v>0</v>
      </c>
      <c r="M57" s="117">
        <v>0</v>
      </c>
      <c r="N57" s="117">
        <f t="shared" si="14"/>
        <v>0</v>
      </c>
      <c r="O57" s="117">
        <f t="shared" si="13"/>
        <v>0</v>
      </c>
      <c r="P57" s="117">
        <f t="shared" si="13"/>
        <v>0</v>
      </c>
      <c r="Q57" s="173">
        <f>SUM(K57:P57)</f>
        <v>0</v>
      </c>
      <c r="R57" s="79"/>
      <c r="S57" s="154"/>
    </row>
    <row r="58" spans="1:19" ht="18" hidden="1" customHeight="1" x14ac:dyDescent="0.2">
      <c r="A58" s="156">
        <v>1105</v>
      </c>
      <c r="B58" s="157" t="s">
        <v>313</v>
      </c>
      <c r="C58" s="180"/>
      <c r="D58" s="362"/>
      <c r="E58" s="177"/>
      <c r="F58" s="149"/>
      <c r="G58" s="116"/>
      <c r="H58" s="116"/>
      <c r="I58" s="116"/>
      <c r="J58" s="116"/>
      <c r="K58" s="117">
        <f t="shared" si="11"/>
        <v>0</v>
      </c>
      <c r="L58" s="117">
        <f t="shared" si="12"/>
        <v>0</v>
      </c>
      <c r="M58" s="117">
        <f>G58*D58</f>
        <v>0</v>
      </c>
      <c r="N58" s="117">
        <f t="shared" si="14"/>
        <v>0</v>
      </c>
      <c r="O58" s="117">
        <f t="shared" si="13"/>
        <v>0</v>
      </c>
      <c r="P58" s="117">
        <f t="shared" si="13"/>
        <v>0</v>
      </c>
      <c r="Q58" s="173">
        <f>SUM(K58:M58)</f>
        <v>0</v>
      </c>
      <c r="R58" s="79"/>
      <c r="S58" s="154"/>
    </row>
    <row r="59" spans="1:19" ht="18" customHeight="1" x14ac:dyDescent="0.2">
      <c r="A59" s="156" t="s">
        <v>429</v>
      </c>
      <c r="B59" s="157" t="s">
        <v>472</v>
      </c>
      <c r="C59" s="180"/>
      <c r="D59" s="362">
        <v>35</v>
      </c>
      <c r="E59" s="177"/>
      <c r="F59" s="149"/>
      <c r="G59" s="116"/>
      <c r="H59" s="116"/>
      <c r="I59" s="116"/>
      <c r="J59" s="116"/>
      <c r="K59" s="117">
        <f t="shared" si="11"/>
        <v>0</v>
      </c>
      <c r="L59" s="117">
        <f>F59*E59</f>
        <v>0</v>
      </c>
      <c r="M59" s="117">
        <f>G59*D59</f>
        <v>0</v>
      </c>
      <c r="N59" s="117">
        <f t="shared" si="14"/>
        <v>0</v>
      </c>
      <c r="O59" s="117">
        <f t="shared" si="13"/>
        <v>0</v>
      </c>
      <c r="P59" s="117">
        <f t="shared" si="13"/>
        <v>0</v>
      </c>
      <c r="Q59" s="173">
        <f>SUM(K59:P59)</f>
        <v>0</v>
      </c>
      <c r="R59" s="79"/>
      <c r="S59" s="154"/>
    </row>
    <row r="60" spans="1:19" ht="18" hidden="1" customHeight="1" x14ac:dyDescent="0.2">
      <c r="A60" s="156">
        <v>1105</v>
      </c>
      <c r="B60" s="157" t="s">
        <v>308</v>
      </c>
      <c r="C60" s="180"/>
      <c r="D60" s="362"/>
      <c r="E60" s="177"/>
      <c r="F60" s="149"/>
      <c r="G60" s="116"/>
      <c r="H60" s="116"/>
      <c r="I60" s="116"/>
      <c r="J60" s="116"/>
      <c r="K60" s="117">
        <f t="shared" si="11"/>
        <v>0</v>
      </c>
      <c r="L60" s="117">
        <f t="shared" ref="L60:L70" si="15">F60*D60</f>
        <v>0</v>
      </c>
      <c r="M60" s="164">
        <v>0</v>
      </c>
      <c r="N60" s="117">
        <f t="shared" si="14"/>
        <v>0</v>
      </c>
      <c r="O60" s="117">
        <f t="shared" si="13"/>
        <v>0</v>
      </c>
      <c r="P60" s="117">
        <f t="shared" si="13"/>
        <v>0</v>
      </c>
      <c r="Q60" s="173">
        <f>SUM(K60:M60)</f>
        <v>0</v>
      </c>
      <c r="R60" s="79"/>
      <c r="S60" s="154"/>
    </row>
    <row r="61" spans="1:19" ht="18" customHeight="1" x14ac:dyDescent="0.2">
      <c r="A61" s="156" t="s">
        <v>426</v>
      </c>
      <c r="B61" s="157" t="s">
        <v>30</v>
      </c>
      <c r="C61" s="180"/>
      <c r="D61" s="362">
        <v>35</v>
      </c>
      <c r="E61" s="177"/>
      <c r="F61" s="149"/>
      <c r="G61" s="116"/>
      <c r="H61" s="116"/>
      <c r="I61" s="116"/>
      <c r="J61" s="116"/>
      <c r="K61" s="117">
        <f t="shared" si="11"/>
        <v>0</v>
      </c>
      <c r="L61" s="117">
        <f t="shared" si="15"/>
        <v>0</v>
      </c>
      <c r="M61" s="117">
        <f>G61*D61</f>
        <v>0</v>
      </c>
      <c r="N61" s="117">
        <f t="shared" si="14"/>
        <v>0</v>
      </c>
      <c r="O61" s="117">
        <f t="shared" si="13"/>
        <v>0</v>
      </c>
      <c r="P61" s="117">
        <f t="shared" si="13"/>
        <v>0</v>
      </c>
      <c r="Q61" s="173">
        <f>SUM(K61:P61)</f>
        <v>0</v>
      </c>
      <c r="R61" s="79"/>
      <c r="S61" s="154"/>
    </row>
    <row r="62" spans="1:19" ht="18" hidden="1" customHeight="1" x14ac:dyDescent="0.2">
      <c r="A62" s="156">
        <v>1106</v>
      </c>
      <c r="B62" s="157" t="s">
        <v>309</v>
      </c>
      <c r="C62" s="180"/>
      <c r="D62" s="362"/>
      <c r="E62" s="177"/>
      <c r="F62" s="149"/>
      <c r="G62" s="116"/>
      <c r="H62" s="116"/>
      <c r="I62" s="116"/>
      <c r="J62" s="116"/>
      <c r="K62" s="117">
        <f t="shared" si="11"/>
        <v>0</v>
      </c>
      <c r="L62" s="117">
        <f t="shared" si="15"/>
        <v>0</v>
      </c>
      <c r="M62" s="164">
        <v>0</v>
      </c>
      <c r="N62" s="117">
        <f t="shared" si="14"/>
        <v>0</v>
      </c>
      <c r="O62" s="117">
        <f t="shared" si="13"/>
        <v>0</v>
      </c>
      <c r="P62" s="117">
        <f t="shared" si="13"/>
        <v>0</v>
      </c>
      <c r="Q62" s="173">
        <f>SUM(K62:M62)</f>
        <v>0</v>
      </c>
      <c r="R62" s="79"/>
      <c r="S62" s="154"/>
    </row>
    <row r="63" spans="1:19" ht="18" customHeight="1" x14ac:dyDescent="0.2">
      <c r="A63" s="181" t="s">
        <v>427</v>
      </c>
      <c r="B63" s="157" t="s">
        <v>31</v>
      </c>
      <c r="C63" s="180"/>
      <c r="D63" s="362">
        <v>25</v>
      </c>
      <c r="E63" s="149"/>
      <c r="F63" s="149"/>
      <c r="G63" s="116"/>
      <c r="H63" s="116"/>
      <c r="I63" s="116"/>
      <c r="J63" s="116"/>
      <c r="K63" s="117">
        <f t="shared" si="11"/>
        <v>0</v>
      </c>
      <c r="L63" s="117">
        <f t="shared" si="15"/>
        <v>0</v>
      </c>
      <c r="M63" s="117">
        <f>G63*D63</f>
        <v>0</v>
      </c>
      <c r="N63" s="117">
        <f t="shared" si="14"/>
        <v>0</v>
      </c>
      <c r="O63" s="117">
        <f t="shared" si="13"/>
        <v>0</v>
      </c>
      <c r="P63" s="117">
        <f t="shared" si="13"/>
        <v>0</v>
      </c>
      <c r="Q63" s="173">
        <f>SUM(K63:P63)</f>
        <v>0</v>
      </c>
      <c r="R63" s="79"/>
      <c r="S63" s="154"/>
    </row>
    <row r="64" spans="1:19" ht="18" hidden="1" customHeight="1" x14ac:dyDescent="0.2">
      <c r="A64" s="181">
        <v>1107</v>
      </c>
      <c r="B64" s="157" t="s">
        <v>310</v>
      </c>
      <c r="C64" s="180"/>
      <c r="D64" s="362"/>
      <c r="E64" s="149"/>
      <c r="F64" s="149"/>
      <c r="G64" s="116"/>
      <c r="H64" s="116"/>
      <c r="I64" s="116"/>
      <c r="J64" s="116"/>
      <c r="K64" s="117">
        <f t="shared" si="11"/>
        <v>0</v>
      </c>
      <c r="L64" s="117">
        <f t="shared" si="15"/>
        <v>0</v>
      </c>
      <c r="M64" s="164">
        <v>0</v>
      </c>
      <c r="N64" s="117">
        <f t="shared" ref="N64:N70" si="16">H64*D64</f>
        <v>0</v>
      </c>
      <c r="O64" s="117">
        <f t="shared" si="13"/>
        <v>0</v>
      </c>
      <c r="P64" s="117">
        <f t="shared" si="13"/>
        <v>0</v>
      </c>
      <c r="Q64" s="173">
        <f>SUM(K64:M64)</f>
        <v>0</v>
      </c>
      <c r="R64" s="79"/>
      <c r="S64" s="154"/>
    </row>
    <row r="65" spans="1:19" ht="18" customHeight="1" x14ac:dyDescent="0.2">
      <c r="A65" s="181" t="s">
        <v>430</v>
      </c>
      <c r="B65" s="157" t="s">
        <v>246</v>
      </c>
      <c r="C65" s="180"/>
      <c r="D65" s="362">
        <v>30</v>
      </c>
      <c r="E65" s="149"/>
      <c r="F65" s="149"/>
      <c r="G65" s="116"/>
      <c r="H65" s="116"/>
      <c r="I65" s="116"/>
      <c r="J65" s="116"/>
      <c r="K65" s="117">
        <f t="shared" si="11"/>
        <v>0</v>
      </c>
      <c r="L65" s="117">
        <f t="shared" si="15"/>
        <v>0</v>
      </c>
      <c r="M65" s="117">
        <v>0</v>
      </c>
      <c r="N65" s="117">
        <f t="shared" si="16"/>
        <v>0</v>
      </c>
      <c r="O65" s="117">
        <f t="shared" si="13"/>
        <v>0</v>
      </c>
      <c r="P65" s="117">
        <f t="shared" si="13"/>
        <v>0</v>
      </c>
      <c r="Q65" s="173">
        <f>SUM(K65:P65)</f>
        <v>0</v>
      </c>
      <c r="R65" s="79"/>
      <c r="S65" s="154"/>
    </row>
    <row r="66" spans="1:19" ht="25.5" hidden="1" customHeight="1" x14ac:dyDescent="0.2">
      <c r="A66" s="181">
        <v>1108</v>
      </c>
      <c r="B66" s="157" t="s">
        <v>314</v>
      </c>
      <c r="C66" s="180"/>
      <c r="D66" s="362"/>
      <c r="E66" s="149"/>
      <c r="F66" s="149"/>
      <c r="G66" s="116"/>
      <c r="H66" s="116"/>
      <c r="I66" s="116"/>
      <c r="J66" s="116"/>
      <c r="K66" s="117">
        <f t="shared" si="11"/>
        <v>0</v>
      </c>
      <c r="L66" s="117">
        <f t="shared" si="15"/>
        <v>0</v>
      </c>
      <c r="M66" s="164">
        <v>0</v>
      </c>
      <c r="N66" s="117">
        <f t="shared" si="16"/>
        <v>0</v>
      </c>
      <c r="O66" s="117">
        <f t="shared" si="13"/>
        <v>0</v>
      </c>
      <c r="P66" s="117">
        <f t="shared" si="13"/>
        <v>0</v>
      </c>
      <c r="Q66" s="173">
        <f>SUM(K66:M66)</f>
        <v>0</v>
      </c>
      <c r="R66" s="79"/>
      <c r="S66" s="154"/>
    </row>
    <row r="67" spans="1:19" ht="18" customHeight="1" x14ac:dyDescent="0.2">
      <c r="A67" s="181" t="s">
        <v>430</v>
      </c>
      <c r="B67" s="157" t="s">
        <v>473</v>
      </c>
      <c r="C67" s="180"/>
      <c r="D67" s="362">
        <v>30</v>
      </c>
      <c r="E67" s="149"/>
      <c r="F67" s="149"/>
      <c r="G67" s="116"/>
      <c r="H67" s="116"/>
      <c r="I67" s="116"/>
      <c r="J67" s="116"/>
      <c r="K67" s="117">
        <f t="shared" si="11"/>
        <v>0</v>
      </c>
      <c r="L67" s="117">
        <f t="shared" si="15"/>
        <v>0</v>
      </c>
      <c r="M67" s="117">
        <f>G67*D67</f>
        <v>0</v>
      </c>
      <c r="N67" s="117">
        <f t="shared" si="16"/>
        <v>0</v>
      </c>
      <c r="O67" s="117">
        <f t="shared" si="13"/>
        <v>0</v>
      </c>
      <c r="P67" s="117">
        <f t="shared" si="13"/>
        <v>0</v>
      </c>
      <c r="Q67" s="173">
        <f>SUM(K67:P67)</f>
        <v>0</v>
      </c>
      <c r="R67" s="79"/>
      <c r="S67" s="154"/>
    </row>
    <row r="68" spans="1:19" ht="18" hidden="1" customHeight="1" x14ac:dyDescent="0.2">
      <c r="A68" s="181">
        <v>1108</v>
      </c>
      <c r="B68" s="157" t="s">
        <v>312</v>
      </c>
      <c r="C68" s="180"/>
      <c r="D68" s="362"/>
      <c r="E68" s="149"/>
      <c r="F68" s="149"/>
      <c r="G68" s="116"/>
      <c r="H68" s="116"/>
      <c r="I68" s="116"/>
      <c r="J68" s="116"/>
      <c r="K68" s="117">
        <f t="shared" si="11"/>
        <v>0</v>
      </c>
      <c r="L68" s="117">
        <f t="shared" si="15"/>
        <v>0</v>
      </c>
      <c r="M68" s="164">
        <v>0</v>
      </c>
      <c r="N68" s="117">
        <f t="shared" si="16"/>
        <v>0</v>
      </c>
      <c r="O68" s="117">
        <f t="shared" si="13"/>
        <v>0</v>
      </c>
      <c r="P68" s="117">
        <f t="shared" si="13"/>
        <v>0</v>
      </c>
      <c r="Q68" s="173">
        <f>SUM(K68:M68)</f>
        <v>0</v>
      </c>
      <c r="R68" s="79"/>
      <c r="S68" s="154"/>
    </row>
    <row r="69" spans="1:19" ht="18" customHeight="1" x14ac:dyDescent="0.2">
      <c r="A69" s="181" t="s">
        <v>431</v>
      </c>
      <c r="B69" s="157" t="s">
        <v>160</v>
      </c>
      <c r="C69" s="180"/>
      <c r="D69" s="362">
        <v>8</v>
      </c>
      <c r="E69" s="149"/>
      <c r="F69" s="149"/>
      <c r="G69" s="116"/>
      <c r="H69" s="116"/>
      <c r="I69" s="116"/>
      <c r="J69" s="116"/>
      <c r="K69" s="117">
        <f t="shared" si="11"/>
        <v>0</v>
      </c>
      <c r="L69" s="117">
        <f t="shared" si="15"/>
        <v>0</v>
      </c>
      <c r="M69" s="164">
        <v>0</v>
      </c>
      <c r="N69" s="117">
        <f t="shared" si="16"/>
        <v>0</v>
      </c>
      <c r="O69" s="117">
        <f t="shared" si="13"/>
        <v>0</v>
      </c>
      <c r="P69" s="117">
        <f t="shared" si="13"/>
        <v>0</v>
      </c>
      <c r="Q69" s="173">
        <f>SUM(K69:P69)</f>
        <v>0</v>
      </c>
      <c r="R69" s="79"/>
      <c r="S69" s="154"/>
    </row>
    <row r="70" spans="1:19" ht="18" customHeight="1" x14ac:dyDescent="0.2">
      <c r="A70" s="181" t="s">
        <v>458</v>
      </c>
      <c r="B70" s="157" t="s">
        <v>460</v>
      </c>
      <c r="C70" s="180"/>
      <c r="D70" s="362">
        <v>10</v>
      </c>
      <c r="E70" s="149"/>
      <c r="F70" s="149"/>
      <c r="G70" s="116"/>
      <c r="H70" s="116"/>
      <c r="I70" s="116"/>
      <c r="J70" s="116"/>
      <c r="K70" s="936">
        <f t="shared" si="11"/>
        <v>0</v>
      </c>
      <c r="L70" s="936">
        <f t="shared" si="15"/>
        <v>0</v>
      </c>
      <c r="M70" s="936">
        <f>G70*D70</f>
        <v>0</v>
      </c>
      <c r="N70" s="936">
        <f t="shared" si="16"/>
        <v>0</v>
      </c>
      <c r="O70" s="936">
        <f t="shared" si="13"/>
        <v>0</v>
      </c>
      <c r="P70" s="936">
        <f>J70*D70</f>
        <v>0</v>
      </c>
      <c r="Q70" s="173">
        <f>SUM(K70:P70)</f>
        <v>0</v>
      </c>
      <c r="R70" s="79"/>
      <c r="S70" s="154"/>
    </row>
    <row r="71" spans="1:19" ht="18" customHeight="1" x14ac:dyDescent="0.2">
      <c r="A71" s="181" t="s">
        <v>452</v>
      </c>
      <c r="B71" s="157" t="s">
        <v>162</v>
      </c>
      <c r="C71" s="180"/>
      <c r="D71" s="1028" t="s">
        <v>283</v>
      </c>
      <c r="E71" s="149"/>
      <c r="F71" s="149"/>
      <c r="G71" s="116"/>
      <c r="H71" s="116"/>
      <c r="I71" s="116"/>
      <c r="J71" s="116"/>
      <c r="K71" s="936"/>
      <c r="L71" s="936"/>
      <c r="M71" s="937"/>
      <c r="N71" s="936"/>
      <c r="O71" s="936"/>
      <c r="P71" s="936"/>
      <c r="Q71" s="173">
        <f>SUM(K71:P71)</f>
        <v>0</v>
      </c>
      <c r="R71" s="79"/>
      <c r="S71" s="154"/>
    </row>
    <row r="72" spans="1:19" ht="18" hidden="1" customHeight="1" x14ac:dyDescent="0.2">
      <c r="A72" s="181" t="s">
        <v>453</v>
      </c>
      <c r="B72" s="157" t="s">
        <v>163</v>
      </c>
      <c r="C72" s="180"/>
      <c r="D72" s="374"/>
      <c r="E72" s="149"/>
      <c r="F72" s="149"/>
      <c r="G72" s="116"/>
      <c r="H72" s="116"/>
      <c r="I72" s="116"/>
      <c r="J72" s="116"/>
      <c r="K72" s="176"/>
      <c r="L72" s="117"/>
      <c r="M72" s="164"/>
      <c r="N72" s="176"/>
      <c r="O72" s="176"/>
      <c r="P72" s="176"/>
      <c r="Q72" s="173">
        <f>SUM(K72:M72)</f>
        <v>0</v>
      </c>
      <c r="R72" s="79"/>
      <c r="S72" s="154"/>
    </row>
    <row r="73" spans="1:19" ht="18" hidden="1" customHeight="1" x14ac:dyDescent="0.2">
      <c r="A73" s="181">
        <v>1110</v>
      </c>
      <c r="B73" s="157" t="s">
        <v>164</v>
      </c>
      <c r="C73" s="180"/>
      <c r="D73" s="374"/>
      <c r="E73" s="149"/>
      <c r="F73" s="149"/>
      <c r="G73" s="116"/>
      <c r="H73" s="116"/>
      <c r="I73" s="116"/>
      <c r="J73" s="116"/>
      <c r="K73" s="176"/>
      <c r="L73" s="117"/>
      <c r="M73" s="164"/>
      <c r="N73" s="176"/>
      <c r="O73" s="176"/>
      <c r="P73" s="176"/>
      <c r="Q73" s="173">
        <f>SUM(K73:M73)</f>
        <v>0</v>
      </c>
      <c r="R73" s="79"/>
      <c r="S73" s="154"/>
    </row>
    <row r="74" spans="1:19" ht="18" customHeight="1" x14ac:dyDescent="0.2">
      <c r="A74" s="181" t="s">
        <v>432</v>
      </c>
      <c r="B74" s="157" t="s">
        <v>165</v>
      </c>
      <c r="C74" s="180"/>
      <c r="D74" s="1029" t="s">
        <v>283</v>
      </c>
      <c r="E74" s="149"/>
      <c r="F74" s="149"/>
      <c r="G74" s="116"/>
      <c r="H74" s="116"/>
      <c r="I74" s="116"/>
      <c r="J74" s="116"/>
      <c r="K74" s="117"/>
      <c r="L74" s="117"/>
      <c r="M74" s="164"/>
      <c r="N74" s="117"/>
      <c r="O74" s="117"/>
      <c r="P74" s="117"/>
      <c r="Q74" s="173">
        <f>SUM(K74:P74)</f>
        <v>0</v>
      </c>
      <c r="R74" s="79"/>
      <c r="S74" s="154"/>
    </row>
    <row r="75" spans="1:19" ht="18" customHeight="1" x14ac:dyDescent="0.2">
      <c r="A75" s="181" t="s">
        <v>433</v>
      </c>
      <c r="B75" s="157" t="s">
        <v>166</v>
      </c>
      <c r="C75" s="180"/>
      <c r="D75" s="362">
        <f>D61*6</f>
        <v>210</v>
      </c>
      <c r="E75" s="149"/>
      <c r="F75" s="149"/>
      <c r="G75" s="116"/>
      <c r="H75" s="116"/>
      <c r="I75" s="116"/>
      <c r="J75" s="116"/>
      <c r="K75" s="936">
        <f t="shared" si="11"/>
        <v>0</v>
      </c>
      <c r="L75" s="936">
        <f t="shared" ref="L75:L86" si="17">F75*D75</f>
        <v>0</v>
      </c>
      <c r="M75" s="937">
        <f t="shared" ref="M75:M80" si="18">G75*D75</f>
        <v>0</v>
      </c>
      <c r="N75" s="1030">
        <f>H75*D75</f>
        <v>0</v>
      </c>
      <c r="O75" s="936">
        <f t="shared" si="13"/>
        <v>0</v>
      </c>
      <c r="P75" s="936">
        <f t="shared" si="13"/>
        <v>0</v>
      </c>
      <c r="Q75" s="173">
        <f>SUM(K75:P75)</f>
        <v>0</v>
      </c>
      <c r="R75" s="79"/>
      <c r="S75" s="154"/>
    </row>
    <row r="76" spans="1:19" ht="18" customHeight="1" x14ac:dyDescent="0.2">
      <c r="A76" s="181" t="s">
        <v>434</v>
      </c>
      <c r="B76" s="157" t="s">
        <v>167</v>
      </c>
      <c r="C76" s="180"/>
      <c r="D76" s="362">
        <f>D63*6</f>
        <v>150</v>
      </c>
      <c r="E76" s="149"/>
      <c r="F76" s="149"/>
      <c r="G76" s="116"/>
      <c r="H76" s="116"/>
      <c r="I76" s="116"/>
      <c r="J76" s="116"/>
      <c r="K76" s="936">
        <f t="shared" si="11"/>
        <v>0</v>
      </c>
      <c r="L76" s="936">
        <f t="shared" si="17"/>
        <v>0</v>
      </c>
      <c r="M76" s="937">
        <f t="shared" si="18"/>
        <v>0</v>
      </c>
      <c r="N76" s="1030">
        <f>H76*D76</f>
        <v>0</v>
      </c>
      <c r="O76" s="936">
        <f t="shared" si="13"/>
        <v>0</v>
      </c>
      <c r="P76" s="936">
        <f t="shared" si="13"/>
        <v>0</v>
      </c>
      <c r="Q76" s="173">
        <f>SUM(K76:P76)</f>
        <v>0</v>
      </c>
      <c r="R76" s="79"/>
      <c r="S76" s="154"/>
    </row>
    <row r="77" spans="1:19" ht="18" customHeight="1" x14ac:dyDescent="0.2">
      <c r="A77" s="181" t="s">
        <v>435</v>
      </c>
      <c r="B77" s="157" t="s">
        <v>168</v>
      </c>
      <c r="C77" s="180"/>
      <c r="D77" s="1029" t="s">
        <v>283</v>
      </c>
      <c r="E77" s="149">
        <v>0</v>
      </c>
      <c r="F77" s="149"/>
      <c r="G77" s="116">
        <v>0</v>
      </c>
      <c r="H77" s="116"/>
      <c r="I77" s="116"/>
      <c r="J77" s="116"/>
      <c r="K77" s="117"/>
      <c r="L77" s="117"/>
      <c r="M77" s="164"/>
      <c r="N77" s="117"/>
      <c r="O77" s="117"/>
      <c r="P77" s="117"/>
      <c r="Q77" s="173">
        <f>SUM(K77:P77)</f>
        <v>0</v>
      </c>
      <c r="R77" s="79"/>
      <c r="S77" s="154"/>
    </row>
    <row r="78" spans="1:19" ht="18" hidden="1" customHeight="1" x14ac:dyDescent="0.2">
      <c r="A78" s="181">
        <v>1118</v>
      </c>
      <c r="B78" s="157" t="s">
        <v>169</v>
      </c>
      <c r="C78" s="180"/>
      <c r="D78" s="374"/>
      <c r="E78" s="149"/>
      <c r="F78" s="149"/>
      <c r="G78" s="116"/>
      <c r="H78" s="116"/>
      <c r="I78" s="116"/>
      <c r="J78" s="116"/>
      <c r="K78" s="176">
        <f>E78*D78</f>
        <v>0</v>
      </c>
      <c r="L78" s="176">
        <f t="shared" si="17"/>
        <v>0</v>
      </c>
      <c r="M78" s="179">
        <f t="shared" si="18"/>
        <v>0</v>
      </c>
      <c r="N78" s="176">
        <f>H78*D78</f>
        <v>0</v>
      </c>
      <c r="O78" s="176">
        <f t="shared" si="13"/>
        <v>0</v>
      </c>
      <c r="P78" s="176">
        <f t="shared" si="13"/>
        <v>0</v>
      </c>
      <c r="Q78" s="173">
        <f>SUM(K78:M78)</f>
        <v>0</v>
      </c>
      <c r="R78" s="79"/>
      <c r="S78" s="154"/>
    </row>
    <row r="79" spans="1:19" ht="18" customHeight="1" x14ac:dyDescent="0.2">
      <c r="A79" s="181" t="s">
        <v>465</v>
      </c>
      <c r="B79" s="157" t="s">
        <v>466</v>
      </c>
      <c r="C79" s="180"/>
      <c r="D79" s="362">
        <v>50</v>
      </c>
      <c r="E79" s="149"/>
      <c r="F79" s="149"/>
      <c r="G79" s="116"/>
      <c r="H79" s="116"/>
      <c r="I79" s="116"/>
      <c r="J79" s="116"/>
      <c r="K79" s="117">
        <f>E79*D79</f>
        <v>0</v>
      </c>
      <c r="L79" s="117">
        <f t="shared" si="17"/>
        <v>0</v>
      </c>
      <c r="M79" s="164">
        <f t="shared" si="18"/>
        <v>0</v>
      </c>
      <c r="N79" s="117">
        <f>H79*D79</f>
        <v>0</v>
      </c>
      <c r="O79" s="117">
        <f t="shared" si="13"/>
        <v>0</v>
      </c>
      <c r="P79" s="117">
        <f t="shared" si="13"/>
        <v>0</v>
      </c>
      <c r="Q79" s="173">
        <f t="shared" ref="Q79:Q88" si="19">SUM(K79:P79)</f>
        <v>0</v>
      </c>
      <c r="R79" s="79"/>
      <c r="S79" s="154"/>
    </row>
    <row r="80" spans="1:19" ht="18" customHeight="1" x14ac:dyDescent="0.2">
      <c r="A80" s="156" t="s">
        <v>221</v>
      </c>
      <c r="B80" s="157" t="s">
        <v>250</v>
      </c>
      <c r="C80" s="180"/>
      <c r="D80" s="162">
        <v>500</v>
      </c>
      <c r="E80" s="149"/>
      <c r="F80" s="149"/>
      <c r="G80" s="116"/>
      <c r="H80" s="116"/>
      <c r="I80" s="116"/>
      <c r="J80" s="116"/>
      <c r="K80" s="117">
        <f>E80*D80</f>
        <v>0</v>
      </c>
      <c r="L80" s="117">
        <f t="shared" si="17"/>
        <v>0</v>
      </c>
      <c r="M80" s="164">
        <f t="shared" si="18"/>
        <v>0</v>
      </c>
      <c r="N80" s="117">
        <f>H80*D80</f>
        <v>0</v>
      </c>
      <c r="O80" s="117">
        <f>I80*D80</f>
        <v>0</v>
      </c>
      <c r="P80" s="117">
        <f>J80*E80</f>
        <v>0</v>
      </c>
      <c r="Q80" s="173">
        <f t="shared" si="19"/>
        <v>0</v>
      </c>
      <c r="R80" s="79"/>
      <c r="S80" s="154"/>
    </row>
    <row r="81" spans="1:19" ht="18" customHeight="1" x14ac:dyDescent="0.2">
      <c r="A81" s="156" t="s">
        <v>467</v>
      </c>
      <c r="B81" s="157" t="s">
        <v>468</v>
      </c>
      <c r="C81" s="180"/>
      <c r="D81" s="362">
        <v>45</v>
      </c>
      <c r="E81" s="149"/>
      <c r="F81" s="149"/>
      <c r="G81" s="116"/>
      <c r="H81" s="116"/>
      <c r="I81" s="116"/>
      <c r="J81" s="116"/>
      <c r="K81" s="117">
        <f>E81*D81</f>
        <v>0</v>
      </c>
      <c r="L81" s="117">
        <f t="shared" si="17"/>
        <v>0</v>
      </c>
      <c r="M81" s="164">
        <v>0</v>
      </c>
      <c r="N81" s="117">
        <f>H81*D81</f>
        <v>0</v>
      </c>
      <c r="O81" s="117">
        <f>I81*D81</f>
        <v>0</v>
      </c>
      <c r="P81" s="117">
        <f>J81*E81</f>
        <v>0</v>
      </c>
      <c r="Q81" s="173">
        <f t="shared" si="19"/>
        <v>0</v>
      </c>
      <c r="R81" s="79"/>
      <c r="S81" s="154"/>
    </row>
    <row r="82" spans="1:19" ht="18" customHeight="1" x14ac:dyDescent="0.2">
      <c r="A82" s="181" t="s">
        <v>438</v>
      </c>
      <c r="B82" s="157" t="s">
        <v>233</v>
      </c>
      <c r="C82" s="152"/>
      <c r="D82" s="1029" t="s">
        <v>283</v>
      </c>
      <c r="E82" s="149"/>
      <c r="F82" s="149"/>
      <c r="G82" s="116"/>
      <c r="H82" s="116"/>
      <c r="I82" s="116"/>
      <c r="J82" s="116"/>
      <c r="K82" s="117"/>
      <c r="L82" s="117"/>
      <c r="M82" s="164"/>
      <c r="N82" s="117"/>
      <c r="O82" s="117"/>
      <c r="P82" s="117"/>
      <c r="Q82" s="173">
        <f t="shared" si="19"/>
        <v>0</v>
      </c>
      <c r="R82" s="79"/>
      <c r="S82" s="154"/>
    </row>
    <row r="83" spans="1:19" ht="18" customHeight="1" x14ac:dyDescent="0.2">
      <c r="A83" s="181" t="s">
        <v>461</v>
      </c>
      <c r="B83" s="157" t="s">
        <v>252</v>
      </c>
      <c r="C83" s="152"/>
      <c r="D83" s="362">
        <v>40</v>
      </c>
      <c r="E83" s="149"/>
      <c r="F83" s="149"/>
      <c r="G83" s="116"/>
      <c r="H83" s="116"/>
      <c r="I83" s="116"/>
      <c r="J83" s="116"/>
      <c r="K83" s="117">
        <f t="shared" ref="K83:K88" si="20">E83*D83</f>
        <v>0</v>
      </c>
      <c r="L83" s="117">
        <f>F83*D83</f>
        <v>0</v>
      </c>
      <c r="M83" s="164">
        <v>0</v>
      </c>
      <c r="N83" s="117">
        <f t="shared" ref="N83:N88" si="21">H83*D83</f>
        <v>0</v>
      </c>
      <c r="O83" s="117">
        <f>I83*D83</f>
        <v>0</v>
      </c>
      <c r="P83" s="117">
        <f>J83*D83</f>
        <v>0</v>
      </c>
      <c r="Q83" s="173">
        <f t="shared" si="19"/>
        <v>0</v>
      </c>
      <c r="R83" s="79"/>
      <c r="S83" s="154"/>
    </row>
    <row r="84" spans="1:19" ht="18" customHeight="1" x14ac:dyDescent="0.2">
      <c r="A84" s="181" t="s">
        <v>462</v>
      </c>
      <c r="B84" s="157" t="s">
        <v>253</v>
      </c>
      <c r="C84" s="152"/>
      <c r="D84" s="362">
        <v>50</v>
      </c>
      <c r="E84" s="149"/>
      <c r="F84" s="149"/>
      <c r="G84" s="116"/>
      <c r="H84" s="116"/>
      <c r="I84" s="116"/>
      <c r="J84" s="116"/>
      <c r="K84" s="117">
        <f t="shared" si="20"/>
        <v>0</v>
      </c>
      <c r="L84" s="117">
        <f>F84*D84</f>
        <v>0</v>
      </c>
      <c r="M84" s="164">
        <v>0</v>
      </c>
      <c r="N84" s="117">
        <f t="shared" si="21"/>
        <v>0</v>
      </c>
      <c r="O84" s="117">
        <f>I84*D84</f>
        <v>0</v>
      </c>
      <c r="P84" s="117">
        <f>J84*D84</f>
        <v>0</v>
      </c>
      <c r="Q84" s="173">
        <f t="shared" si="19"/>
        <v>0</v>
      </c>
      <c r="R84" s="79"/>
      <c r="S84" s="154"/>
    </row>
    <row r="85" spans="1:19" ht="18" customHeight="1" x14ac:dyDescent="0.2">
      <c r="A85" s="181" t="s">
        <v>463</v>
      </c>
      <c r="B85" s="157" t="s">
        <v>254</v>
      </c>
      <c r="C85" s="152"/>
      <c r="D85" s="362">
        <v>35</v>
      </c>
      <c r="E85" s="149"/>
      <c r="F85" s="149"/>
      <c r="G85" s="116"/>
      <c r="H85" s="116"/>
      <c r="I85" s="116"/>
      <c r="J85" s="116"/>
      <c r="K85" s="117">
        <f t="shared" si="20"/>
        <v>0</v>
      </c>
      <c r="L85" s="117">
        <f>F85*D85</f>
        <v>0</v>
      </c>
      <c r="M85" s="164">
        <v>0</v>
      </c>
      <c r="N85" s="117">
        <f t="shared" si="21"/>
        <v>0</v>
      </c>
      <c r="O85" s="117">
        <f>I85*D85</f>
        <v>0</v>
      </c>
      <c r="P85" s="117">
        <f>J85*D85</f>
        <v>0</v>
      </c>
      <c r="Q85" s="173">
        <f t="shared" si="19"/>
        <v>0</v>
      </c>
      <c r="R85" s="79"/>
      <c r="S85" s="154"/>
    </row>
    <row r="86" spans="1:19" ht="18" customHeight="1" x14ac:dyDescent="0.2">
      <c r="A86" s="181" t="s">
        <v>464</v>
      </c>
      <c r="B86" s="157" t="s">
        <v>255</v>
      </c>
      <c r="C86" s="152"/>
      <c r="D86" s="362">
        <v>45</v>
      </c>
      <c r="E86" s="149"/>
      <c r="F86" s="149"/>
      <c r="G86" s="116"/>
      <c r="H86" s="116"/>
      <c r="I86" s="116"/>
      <c r="J86" s="116"/>
      <c r="K86" s="117">
        <f t="shared" si="20"/>
        <v>0</v>
      </c>
      <c r="L86" s="117">
        <f t="shared" si="17"/>
        <v>0</v>
      </c>
      <c r="M86" s="164">
        <v>0</v>
      </c>
      <c r="N86" s="117">
        <f t="shared" si="21"/>
        <v>0</v>
      </c>
      <c r="O86" s="117">
        <f>I86*D86</f>
        <v>0</v>
      </c>
      <c r="P86" s="117">
        <f>J86*D86</f>
        <v>0</v>
      </c>
      <c r="Q86" s="173">
        <f t="shared" si="19"/>
        <v>0</v>
      </c>
      <c r="R86" s="79"/>
      <c r="S86" s="154"/>
    </row>
    <row r="87" spans="1:19" ht="18" hidden="1" customHeight="1" x14ac:dyDescent="0.2">
      <c r="A87" s="181" t="s">
        <v>52</v>
      </c>
      <c r="B87" s="157" t="s">
        <v>395</v>
      </c>
      <c r="C87" s="152"/>
      <c r="D87" s="362">
        <v>20</v>
      </c>
      <c r="E87" s="149"/>
      <c r="F87" s="149"/>
      <c r="G87" s="116"/>
      <c r="H87" s="116"/>
      <c r="I87" s="116"/>
      <c r="J87" s="116"/>
      <c r="K87" s="1030">
        <f t="shared" si="20"/>
        <v>0</v>
      </c>
      <c r="L87" s="1030">
        <f>F87*D87</f>
        <v>0</v>
      </c>
      <c r="M87" s="1017">
        <f>G87*D87</f>
        <v>0</v>
      </c>
      <c r="N87" s="1030">
        <f t="shared" si="21"/>
        <v>0</v>
      </c>
      <c r="O87" s="1030">
        <f>I87*D87</f>
        <v>0</v>
      </c>
      <c r="P87" s="1030">
        <f>J87*E87</f>
        <v>0</v>
      </c>
      <c r="Q87" s="173">
        <f t="shared" si="19"/>
        <v>0</v>
      </c>
      <c r="R87" s="79"/>
      <c r="S87" s="154"/>
    </row>
    <row r="88" spans="1:19" ht="18" customHeight="1" x14ac:dyDescent="0.2">
      <c r="A88" s="156" t="s">
        <v>52</v>
      </c>
      <c r="B88" s="184" t="s">
        <v>285</v>
      </c>
      <c r="C88" s="152"/>
      <c r="D88" s="362">
        <v>7</v>
      </c>
      <c r="E88" s="149"/>
      <c r="F88" s="149"/>
      <c r="G88" s="116"/>
      <c r="H88" s="116"/>
      <c r="I88" s="116"/>
      <c r="J88" s="116"/>
      <c r="K88" s="936">
        <f t="shared" si="20"/>
        <v>0</v>
      </c>
      <c r="L88" s="936">
        <f>F88*D88</f>
        <v>0</v>
      </c>
      <c r="M88" s="164">
        <v>0</v>
      </c>
      <c r="N88" s="936">
        <f t="shared" si="21"/>
        <v>0</v>
      </c>
      <c r="O88" s="936">
        <f t="shared" si="13"/>
        <v>0</v>
      </c>
      <c r="P88" s="936">
        <f>J88*D88</f>
        <v>0</v>
      </c>
      <c r="Q88" s="173">
        <f t="shared" si="19"/>
        <v>0</v>
      </c>
      <c r="R88" s="79"/>
      <c r="S88" s="154"/>
    </row>
    <row r="89" spans="1:19" ht="18" hidden="1" customHeight="1" x14ac:dyDescent="0.2">
      <c r="A89" s="185"/>
      <c r="B89" s="139" t="s">
        <v>170</v>
      </c>
      <c r="C89" s="186"/>
      <c r="D89" s="376"/>
      <c r="E89" s="142"/>
      <c r="F89" s="142"/>
      <c r="G89" s="143"/>
      <c r="H89" s="143"/>
      <c r="I89" s="143"/>
      <c r="J89" s="143"/>
      <c r="K89" s="368"/>
      <c r="L89" s="368"/>
      <c r="M89" s="369"/>
      <c r="N89" s="368"/>
      <c r="O89" s="368"/>
      <c r="P89" s="368"/>
      <c r="Q89" s="370"/>
      <c r="R89" s="79"/>
      <c r="S89" s="154"/>
    </row>
    <row r="90" spans="1:19" ht="18" hidden="1" customHeight="1" x14ac:dyDescent="0.2">
      <c r="A90" s="189">
        <v>1200</v>
      </c>
      <c r="B90" s="184" t="s">
        <v>171</v>
      </c>
      <c r="C90" s="152"/>
      <c r="D90" s="362"/>
      <c r="E90" s="190"/>
      <c r="F90" s="190"/>
      <c r="G90" s="191"/>
      <c r="H90" s="191"/>
      <c r="I90" s="191"/>
      <c r="J90" s="143"/>
      <c r="K90" s="150"/>
      <c r="L90" s="150"/>
      <c r="M90" s="151"/>
      <c r="N90" s="150"/>
      <c r="O90" s="150"/>
      <c r="P90" s="368"/>
      <c r="Q90" s="377"/>
      <c r="R90" s="79"/>
      <c r="S90" s="154"/>
    </row>
    <row r="91" spans="1:19" ht="18" hidden="1" customHeight="1" x14ac:dyDescent="0.2">
      <c r="A91" s="189">
        <v>1201</v>
      </c>
      <c r="B91" s="184" t="s">
        <v>172</v>
      </c>
      <c r="C91" s="152"/>
      <c r="D91" s="362"/>
      <c r="E91" s="190"/>
      <c r="F91" s="190"/>
      <c r="G91" s="191"/>
      <c r="H91" s="191"/>
      <c r="I91" s="191"/>
      <c r="J91" s="143"/>
      <c r="K91" s="150"/>
      <c r="L91" s="150"/>
      <c r="M91" s="151"/>
      <c r="N91" s="150"/>
      <c r="O91" s="150"/>
      <c r="P91" s="368"/>
      <c r="Q91" s="377"/>
      <c r="R91" s="79"/>
      <c r="S91" s="154"/>
    </row>
    <row r="92" spans="1:19" ht="18" hidden="1" customHeight="1" x14ac:dyDescent="0.2">
      <c r="A92" s="189">
        <v>1250</v>
      </c>
      <c r="B92" s="184" t="s">
        <v>173</v>
      </c>
      <c r="C92" s="152"/>
      <c r="D92" s="362"/>
      <c r="E92" s="190"/>
      <c r="F92" s="190"/>
      <c r="G92" s="191"/>
      <c r="H92" s="191"/>
      <c r="I92" s="191"/>
      <c r="J92" s="143"/>
      <c r="K92" s="150"/>
      <c r="L92" s="150"/>
      <c r="M92" s="151"/>
      <c r="N92" s="150"/>
      <c r="O92" s="150"/>
      <c r="P92" s="368"/>
      <c r="Q92" s="377"/>
      <c r="R92" s="79"/>
      <c r="S92" s="154"/>
    </row>
    <row r="93" spans="1:19" ht="18" hidden="1" customHeight="1" x14ac:dyDescent="0.2">
      <c r="A93" s="185"/>
      <c r="B93" s="139" t="s">
        <v>174</v>
      </c>
      <c r="C93" s="186"/>
      <c r="D93" s="376"/>
      <c r="E93" s="142"/>
      <c r="F93" s="142"/>
      <c r="G93" s="143"/>
      <c r="H93" s="143"/>
      <c r="I93" s="143"/>
      <c r="J93" s="143"/>
      <c r="K93" s="368"/>
      <c r="L93" s="368"/>
      <c r="M93" s="369"/>
      <c r="N93" s="368"/>
      <c r="O93" s="368"/>
      <c r="P93" s="368"/>
      <c r="Q93" s="370"/>
      <c r="R93" s="79"/>
      <c r="S93" s="154"/>
    </row>
    <row r="94" spans="1:19" ht="18" hidden="1" customHeight="1" x14ac:dyDescent="0.2">
      <c r="A94" s="189">
        <v>1300</v>
      </c>
      <c r="B94" s="184" t="s">
        <v>174</v>
      </c>
      <c r="C94" s="123"/>
      <c r="D94" s="362"/>
      <c r="E94" s="195"/>
      <c r="F94" s="149"/>
      <c r="G94" s="196"/>
      <c r="H94" s="197"/>
      <c r="I94" s="198"/>
      <c r="J94" s="199"/>
      <c r="K94" s="363">
        <f t="shared" ref="K94:K107" si="22">E94*D94</f>
        <v>0</v>
      </c>
      <c r="L94" s="117">
        <f t="shared" ref="L94:L107" si="23">F94*D94</f>
        <v>0</v>
      </c>
      <c r="M94" s="364">
        <f t="shared" ref="M94:M107" si="24">G94*D94</f>
        <v>0</v>
      </c>
      <c r="N94" s="378">
        <f t="shared" ref="N94:N107" si="25">H94*D94</f>
        <v>0</v>
      </c>
      <c r="O94" s="366">
        <f t="shared" ref="O94:O107" si="26">I94*D94</f>
        <v>0</v>
      </c>
      <c r="P94" s="367"/>
      <c r="Q94" s="173">
        <f t="shared" ref="Q94:Q107" si="27">SUM(K94:M94)</f>
        <v>0</v>
      </c>
      <c r="R94" s="79"/>
      <c r="S94" s="154"/>
    </row>
    <row r="95" spans="1:19" ht="18" hidden="1" customHeight="1" x14ac:dyDescent="0.2">
      <c r="A95" s="202">
        <v>1300</v>
      </c>
      <c r="B95" s="184" t="s">
        <v>175</v>
      </c>
      <c r="C95" s="123"/>
      <c r="D95" s="362"/>
      <c r="E95" s="203"/>
      <c r="F95" s="149"/>
      <c r="G95" s="196"/>
      <c r="H95" s="197"/>
      <c r="I95" s="198"/>
      <c r="J95" s="199"/>
      <c r="K95" s="363">
        <f t="shared" si="22"/>
        <v>0</v>
      </c>
      <c r="L95" s="117">
        <f t="shared" si="23"/>
        <v>0</v>
      </c>
      <c r="M95" s="364">
        <f t="shared" si="24"/>
        <v>0</v>
      </c>
      <c r="N95" s="378">
        <f t="shared" si="25"/>
        <v>0</v>
      </c>
      <c r="O95" s="366">
        <f t="shared" si="26"/>
        <v>0</v>
      </c>
      <c r="P95" s="367"/>
      <c r="Q95" s="173">
        <f t="shared" si="27"/>
        <v>0</v>
      </c>
      <c r="R95" s="79"/>
      <c r="S95" s="154" t="s">
        <v>74</v>
      </c>
    </row>
    <row r="96" spans="1:19" ht="18" hidden="1" customHeight="1" x14ac:dyDescent="0.2">
      <c r="A96" s="202">
        <v>1301</v>
      </c>
      <c r="B96" s="184" t="s">
        <v>176</v>
      </c>
      <c r="C96" s="123"/>
      <c r="D96" s="362"/>
      <c r="E96" s="203"/>
      <c r="F96" s="149"/>
      <c r="G96" s="196"/>
      <c r="H96" s="197"/>
      <c r="I96" s="198"/>
      <c r="J96" s="199"/>
      <c r="K96" s="363">
        <f t="shared" si="22"/>
        <v>0</v>
      </c>
      <c r="L96" s="117">
        <f t="shared" si="23"/>
        <v>0</v>
      </c>
      <c r="M96" s="364">
        <f t="shared" si="24"/>
        <v>0</v>
      </c>
      <c r="N96" s="378">
        <f t="shared" si="25"/>
        <v>0</v>
      </c>
      <c r="O96" s="366">
        <f t="shared" si="26"/>
        <v>0</v>
      </c>
      <c r="P96" s="367"/>
      <c r="Q96" s="173">
        <f t="shared" si="27"/>
        <v>0</v>
      </c>
      <c r="R96" s="79"/>
      <c r="S96" s="165">
        <f>SUM(M95:M97)</f>
        <v>0</v>
      </c>
    </row>
    <row r="97" spans="1:19" ht="19.149999999999999" hidden="1" customHeight="1" x14ac:dyDescent="0.2">
      <c r="A97" s="202">
        <v>1301</v>
      </c>
      <c r="B97" s="184" t="s">
        <v>177</v>
      </c>
      <c r="C97" s="123"/>
      <c r="D97" s="362"/>
      <c r="E97" s="203"/>
      <c r="F97" s="149"/>
      <c r="G97" s="196"/>
      <c r="H97" s="197"/>
      <c r="I97" s="198"/>
      <c r="J97" s="199"/>
      <c r="K97" s="363">
        <f t="shared" si="22"/>
        <v>0</v>
      </c>
      <c r="L97" s="117">
        <f t="shared" si="23"/>
        <v>0</v>
      </c>
      <c r="M97" s="364">
        <f t="shared" si="24"/>
        <v>0</v>
      </c>
      <c r="N97" s="378">
        <f t="shared" si="25"/>
        <v>0</v>
      </c>
      <c r="O97" s="366">
        <f t="shared" si="26"/>
        <v>0</v>
      </c>
      <c r="P97" s="367"/>
      <c r="Q97" s="173">
        <f t="shared" si="27"/>
        <v>0</v>
      </c>
      <c r="R97" s="169"/>
      <c r="S97" s="154"/>
    </row>
    <row r="98" spans="1:19" ht="19.149999999999999" hidden="1" customHeight="1" x14ac:dyDescent="0.2">
      <c r="A98" s="202">
        <v>1302</v>
      </c>
      <c r="B98" s="184" t="s">
        <v>178</v>
      </c>
      <c r="C98" s="123"/>
      <c r="D98" s="362"/>
      <c r="E98" s="203"/>
      <c r="F98" s="149"/>
      <c r="G98" s="196"/>
      <c r="H98" s="197"/>
      <c r="I98" s="198"/>
      <c r="J98" s="199"/>
      <c r="K98" s="363">
        <f t="shared" si="22"/>
        <v>0</v>
      </c>
      <c r="L98" s="117">
        <f t="shared" si="23"/>
        <v>0</v>
      </c>
      <c r="M98" s="364">
        <f t="shared" si="24"/>
        <v>0</v>
      </c>
      <c r="N98" s="378">
        <f t="shared" si="25"/>
        <v>0</v>
      </c>
      <c r="O98" s="366">
        <f t="shared" si="26"/>
        <v>0</v>
      </c>
      <c r="P98" s="367"/>
      <c r="Q98" s="173">
        <f t="shared" si="27"/>
        <v>0</v>
      </c>
      <c r="R98" s="169"/>
      <c r="S98" s="154"/>
    </row>
    <row r="99" spans="1:19" ht="19.149999999999999" hidden="1" customHeight="1" x14ac:dyDescent="0.2">
      <c r="A99" s="202">
        <v>1302</v>
      </c>
      <c r="B99" s="184" t="s">
        <v>179</v>
      </c>
      <c r="C99" s="123"/>
      <c r="D99" s="362"/>
      <c r="E99" s="203"/>
      <c r="F99" s="149"/>
      <c r="G99" s="196"/>
      <c r="H99" s="197"/>
      <c r="I99" s="198"/>
      <c r="J99" s="199"/>
      <c r="K99" s="363">
        <f t="shared" si="22"/>
        <v>0</v>
      </c>
      <c r="L99" s="117">
        <f t="shared" si="23"/>
        <v>0</v>
      </c>
      <c r="M99" s="364">
        <f t="shared" si="24"/>
        <v>0</v>
      </c>
      <c r="N99" s="378">
        <f t="shared" si="25"/>
        <v>0</v>
      </c>
      <c r="O99" s="366">
        <f t="shared" si="26"/>
        <v>0</v>
      </c>
      <c r="P99" s="367"/>
      <c r="Q99" s="173">
        <f t="shared" si="27"/>
        <v>0</v>
      </c>
      <c r="R99" s="169"/>
      <c r="S99" s="154"/>
    </row>
    <row r="100" spans="1:19" ht="19.149999999999999" hidden="1" customHeight="1" x14ac:dyDescent="0.2">
      <c r="A100" s="202">
        <v>1303</v>
      </c>
      <c r="B100" s="184" t="s">
        <v>180</v>
      </c>
      <c r="C100" s="123"/>
      <c r="D100" s="362"/>
      <c r="E100" s="203"/>
      <c r="F100" s="149"/>
      <c r="G100" s="196"/>
      <c r="H100" s="197"/>
      <c r="I100" s="198"/>
      <c r="J100" s="199"/>
      <c r="K100" s="363">
        <f t="shared" si="22"/>
        <v>0</v>
      </c>
      <c r="L100" s="117">
        <f t="shared" si="23"/>
        <v>0</v>
      </c>
      <c r="M100" s="364">
        <f t="shared" si="24"/>
        <v>0</v>
      </c>
      <c r="N100" s="378">
        <f t="shared" si="25"/>
        <v>0</v>
      </c>
      <c r="O100" s="366">
        <f t="shared" si="26"/>
        <v>0</v>
      </c>
      <c r="P100" s="367"/>
      <c r="Q100" s="173">
        <f t="shared" si="27"/>
        <v>0</v>
      </c>
      <c r="R100" s="169"/>
      <c r="S100" s="154"/>
    </row>
    <row r="101" spans="1:19" ht="19.149999999999999" hidden="1" customHeight="1" x14ac:dyDescent="0.2">
      <c r="A101" s="202">
        <v>1303</v>
      </c>
      <c r="B101" s="184" t="s">
        <v>181</v>
      </c>
      <c r="C101" s="123"/>
      <c r="D101" s="362"/>
      <c r="E101" s="203"/>
      <c r="F101" s="149"/>
      <c r="G101" s="196"/>
      <c r="H101" s="197"/>
      <c r="I101" s="198"/>
      <c r="J101" s="199"/>
      <c r="K101" s="363">
        <f t="shared" si="22"/>
        <v>0</v>
      </c>
      <c r="L101" s="117">
        <f t="shared" si="23"/>
        <v>0</v>
      </c>
      <c r="M101" s="364">
        <f t="shared" si="24"/>
        <v>0</v>
      </c>
      <c r="N101" s="378">
        <f t="shared" si="25"/>
        <v>0</v>
      </c>
      <c r="O101" s="366">
        <f t="shared" si="26"/>
        <v>0</v>
      </c>
      <c r="P101" s="367"/>
      <c r="Q101" s="173">
        <f t="shared" si="27"/>
        <v>0</v>
      </c>
      <c r="R101" s="169"/>
      <c r="S101" s="154"/>
    </row>
    <row r="102" spans="1:19" ht="19.149999999999999" hidden="1" customHeight="1" x14ac:dyDescent="0.2">
      <c r="A102" s="202">
        <v>1304</v>
      </c>
      <c r="B102" s="184" t="s">
        <v>182</v>
      </c>
      <c r="C102" s="123"/>
      <c r="D102" s="362"/>
      <c r="E102" s="203"/>
      <c r="F102" s="149"/>
      <c r="G102" s="196"/>
      <c r="H102" s="197"/>
      <c r="I102" s="198"/>
      <c r="J102" s="199"/>
      <c r="K102" s="363">
        <f t="shared" si="22"/>
        <v>0</v>
      </c>
      <c r="L102" s="117">
        <f t="shared" si="23"/>
        <v>0</v>
      </c>
      <c r="M102" s="364">
        <f t="shared" si="24"/>
        <v>0</v>
      </c>
      <c r="N102" s="378">
        <f t="shared" si="25"/>
        <v>0</v>
      </c>
      <c r="O102" s="366">
        <f t="shared" si="26"/>
        <v>0</v>
      </c>
      <c r="P102" s="367"/>
      <c r="Q102" s="173">
        <f t="shared" si="27"/>
        <v>0</v>
      </c>
      <c r="R102" s="169"/>
      <c r="S102" s="154"/>
    </row>
    <row r="103" spans="1:19" ht="19.149999999999999" hidden="1" customHeight="1" x14ac:dyDescent="0.2">
      <c r="A103" s="202">
        <v>1305</v>
      </c>
      <c r="B103" s="184" t="s">
        <v>183</v>
      </c>
      <c r="C103" s="123"/>
      <c r="D103" s="362"/>
      <c r="E103" s="203"/>
      <c r="F103" s="149"/>
      <c r="G103" s="196"/>
      <c r="H103" s="197"/>
      <c r="I103" s="198"/>
      <c r="J103" s="199"/>
      <c r="K103" s="363">
        <f t="shared" si="22"/>
        <v>0</v>
      </c>
      <c r="L103" s="117">
        <f t="shared" si="23"/>
        <v>0</v>
      </c>
      <c r="M103" s="364">
        <f t="shared" si="24"/>
        <v>0</v>
      </c>
      <c r="N103" s="378">
        <f t="shared" si="25"/>
        <v>0</v>
      </c>
      <c r="O103" s="366">
        <f t="shared" si="26"/>
        <v>0</v>
      </c>
      <c r="P103" s="367"/>
      <c r="Q103" s="173">
        <f t="shared" si="27"/>
        <v>0</v>
      </c>
      <c r="R103" s="169"/>
      <c r="S103" s="154"/>
    </row>
    <row r="104" spans="1:19" ht="19.149999999999999" hidden="1" customHeight="1" x14ac:dyDescent="0.2">
      <c r="A104" s="202">
        <v>1305</v>
      </c>
      <c r="B104" s="184" t="s">
        <v>184</v>
      </c>
      <c r="C104" s="123"/>
      <c r="D104" s="362"/>
      <c r="E104" s="203"/>
      <c r="F104" s="149"/>
      <c r="G104" s="196"/>
      <c r="H104" s="197"/>
      <c r="I104" s="198"/>
      <c r="J104" s="199"/>
      <c r="K104" s="363">
        <f t="shared" si="22"/>
        <v>0</v>
      </c>
      <c r="L104" s="117">
        <f t="shared" si="23"/>
        <v>0</v>
      </c>
      <c r="M104" s="364">
        <f t="shared" si="24"/>
        <v>0</v>
      </c>
      <c r="N104" s="378">
        <f t="shared" si="25"/>
        <v>0</v>
      </c>
      <c r="O104" s="366">
        <f t="shared" si="26"/>
        <v>0</v>
      </c>
      <c r="P104" s="367"/>
      <c r="Q104" s="173">
        <f t="shared" si="27"/>
        <v>0</v>
      </c>
      <c r="R104" s="169"/>
      <c r="S104" s="154"/>
    </row>
    <row r="105" spans="1:19" ht="19.149999999999999" hidden="1" customHeight="1" x14ac:dyDescent="0.2">
      <c r="A105" s="202">
        <v>1305</v>
      </c>
      <c r="B105" s="184" t="s">
        <v>240</v>
      </c>
      <c r="C105" s="123"/>
      <c r="D105" s="362"/>
      <c r="E105" s="203"/>
      <c r="F105" s="149"/>
      <c r="G105" s="196"/>
      <c r="H105" s="197"/>
      <c r="I105" s="198"/>
      <c r="J105" s="199"/>
      <c r="K105" s="363">
        <f t="shared" si="22"/>
        <v>0</v>
      </c>
      <c r="L105" s="117">
        <f t="shared" si="23"/>
        <v>0</v>
      </c>
      <c r="M105" s="364">
        <f t="shared" si="24"/>
        <v>0</v>
      </c>
      <c r="N105" s="378">
        <f t="shared" si="25"/>
        <v>0</v>
      </c>
      <c r="O105" s="366">
        <f t="shared" si="26"/>
        <v>0</v>
      </c>
      <c r="P105" s="367"/>
      <c r="Q105" s="173">
        <f t="shared" si="27"/>
        <v>0</v>
      </c>
      <c r="R105" s="169"/>
      <c r="S105" s="154"/>
    </row>
    <row r="106" spans="1:19" ht="19.149999999999999" hidden="1" customHeight="1" x14ac:dyDescent="0.2">
      <c r="A106" s="202">
        <v>1305</v>
      </c>
      <c r="B106" s="184" t="s">
        <v>185</v>
      </c>
      <c r="C106" s="123"/>
      <c r="D106" s="362"/>
      <c r="E106" s="203"/>
      <c r="F106" s="149"/>
      <c r="G106" s="196"/>
      <c r="H106" s="197"/>
      <c r="I106" s="198"/>
      <c r="J106" s="199"/>
      <c r="K106" s="363">
        <f t="shared" si="22"/>
        <v>0</v>
      </c>
      <c r="L106" s="117">
        <f t="shared" si="23"/>
        <v>0</v>
      </c>
      <c r="M106" s="364">
        <f t="shared" si="24"/>
        <v>0</v>
      </c>
      <c r="N106" s="378">
        <f t="shared" si="25"/>
        <v>0</v>
      </c>
      <c r="O106" s="366">
        <f t="shared" si="26"/>
        <v>0</v>
      </c>
      <c r="P106" s="367"/>
      <c r="Q106" s="173">
        <f t="shared" si="27"/>
        <v>0</v>
      </c>
      <c r="R106" s="169"/>
      <c r="S106" s="154"/>
    </row>
    <row r="107" spans="1:19" ht="19.149999999999999" hidden="1" customHeight="1" x14ac:dyDescent="0.2">
      <c r="A107" s="202">
        <v>1306</v>
      </c>
      <c r="B107" s="184" t="s">
        <v>186</v>
      </c>
      <c r="C107" s="123"/>
      <c r="D107" s="362"/>
      <c r="E107" s="203"/>
      <c r="F107" s="149"/>
      <c r="G107" s="196"/>
      <c r="H107" s="197"/>
      <c r="I107" s="198"/>
      <c r="J107" s="199"/>
      <c r="K107" s="363">
        <f t="shared" si="22"/>
        <v>0</v>
      </c>
      <c r="L107" s="117">
        <f t="shared" si="23"/>
        <v>0</v>
      </c>
      <c r="M107" s="364">
        <f t="shared" si="24"/>
        <v>0</v>
      </c>
      <c r="N107" s="378">
        <f t="shared" si="25"/>
        <v>0</v>
      </c>
      <c r="O107" s="366">
        <f t="shared" si="26"/>
        <v>0</v>
      </c>
      <c r="P107" s="367"/>
      <c r="Q107" s="173">
        <f t="shared" si="27"/>
        <v>0</v>
      </c>
      <c r="R107" s="169"/>
      <c r="S107" s="154"/>
    </row>
    <row r="108" spans="1:19" ht="19.149999999999999" hidden="1" customHeight="1" x14ac:dyDescent="0.2">
      <c r="A108" s="205"/>
      <c r="B108" s="139" t="s">
        <v>234</v>
      </c>
      <c r="C108" s="206"/>
      <c r="D108" s="379"/>
      <c r="E108" s="208"/>
      <c r="F108" s="209"/>
      <c r="G108" s="199"/>
      <c r="H108" s="199"/>
      <c r="I108" s="199"/>
      <c r="J108" s="199"/>
      <c r="K108" s="367"/>
      <c r="L108" s="367"/>
      <c r="M108" s="380"/>
      <c r="N108" s="367"/>
      <c r="O108" s="381"/>
      <c r="P108" s="382"/>
      <c r="Q108" s="383"/>
      <c r="R108" s="169"/>
      <c r="S108" s="154"/>
    </row>
    <row r="109" spans="1:19" ht="19.149999999999999" hidden="1" customHeight="1" x14ac:dyDescent="0.2">
      <c r="A109" s="202">
        <v>1307</v>
      </c>
      <c r="B109" s="184" t="s">
        <v>187</v>
      </c>
      <c r="C109" s="123"/>
      <c r="D109" s="362"/>
      <c r="E109" s="203"/>
      <c r="F109" s="149"/>
      <c r="G109" s="196"/>
      <c r="H109" s="197"/>
      <c r="I109" s="198"/>
      <c r="J109" s="199"/>
      <c r="K109" s="363">
        <f t="shared" ref="K109:K118" si="28">E109*D109</f>
        <v>0</v>
      </c>
      <c r="L109" s="117">
        <f t="shared" ref="L109:L118" si="29">F109*D109</f>
        <v>0</v>
      </c>
      <c r="M109" s="364">
        <f t="shared" ref="M109:M118" si="30">G109*D109</f>
        <v>0</v>
      </c>
      <c r="N109" s="378">
        <f t="shared" ref="N109:N118" si="31">H109*D109</f>
        <v>0</v>
      </c>
      <c r="O109" s="366">
        <f t="shared" ref="O109:O118" si="32">I109*D109</f>
        <v>0</v>
      </c>
      <c r="P109" s="367"/>
      <c r="Q109" s="173">
        <f t="shared" ref="Q109:Q118" si="33">SUM(K109:M109)</f>
        <v>0</v>
      </c>
      <c r="R109" s="169"/>
      <c r="S109" s="154"/>
    </row>
    <row r="110" spans="1:19" ht="19.149999999999999" hidden="1" customHeight="1" x14ac:dyDescent="0.2">
      <c r="A110" s="202">
        <v>1308</v>
      </c>
      <c r="B110" s="184" t="s">
        <v>188</v>
      </c>
      <c r="C110" s="123"/>
      <c r="D110" s="362"/>
      <c r="E110" s="203"/>
      <c r="F110" s="149"/>
      <c r="G110" s="196"/>
      <c r="H110" s="197"/>
      <c r="I110" s="198"/>
      <c r="J110" s="199"/>
      <c r="K110" s="363">
        <f t="shared" si="28"/>
        <v>0</v>
      </c>
      <c r="L110" s="117">
        <f t="shared" si="29"/>
        <v>0</v>
      </c>
      <c r="M110" s="364">
        <f t="shared" si="30"/>
        <v>0</v>
      </c>
      <c r="N110" s="378">
        <f t="shared" si="31"/>
        <v>0</v>
      </c>
      <c r="O110" s="366">
        <f t="shared" si="32"/>
        <v>0</v>
      </c>
      <c r="P110" s="367"/>
      <c r="Q110" s="173">
        <f t="shared" si="33"/>
        <v>0</v>
      </c>
      <c r="R110" s="169"/>
      <c r="S110" s="154"/>
    </row>
    <row r="111" spans="1:19" ht="19.149999999999999" hidden="1" customHeight="1" x14ac:dyDescent="0.2">
      <c r="A111" s="202">
        <v>1309</v>
      </c>
      <c r="B111" s="184" t="s">
        <v>189</v>
      </c>
      <c r="C111" s="123"/>
      <c r="D111" s="362"/>
      <c r="E111" s="203"/>
      <c r="F111" s="149"/>
      <c r="G111" s="196"/>
      <c r="H111" s="197"/>
      <c r="I111" s="198"/>
      <c r="J111" s="199"/>
      <c r="K111" s="363">
        <f t="shared" si="28"/>
        <v>0</v>
      </c>
      <c r="L111" s="117">
        <f t="shared" si="29"/>
        <v>0</v>
      </c>
      <c r="M111" s="364">
        <f t="shared" si="30"/>
        <v>0</v>
      </c>
      <c r="N111" s="378">
        <f t="shared" si="31"/>
        <v>0</v>
      </c>
      <c r="O111" s="366">
        <f t="shared" si="32"/>
        <v>0</v>
      </c>
      <c r="P111" s="367"/>
      <c r="Q111" s="173">
        <f t="shared" si="33"/>
        <v>0</v>
      </c>
      <c r="R111" s="169"/>
      <c r="S111" s="154"/>
    </row>
    <row r="112" spans="1:19" ht="19.149999999999999" hidden="1" customHeight="1" x14ac:dyDescent="0.2">
      <c r="A112" s="202">
        <v>1309</v>
      </c>
      <c r="B112" s="184" t="s">
        <v>190</v>
      </c>
      <c r="C112" s="123"/>
      <c r="D112" s="362"/>
      <c r="E112" s="203"/>
      <c r="F112" s="149"/>
      <c r="G112" s="196"/>
      <c r="H112" s="197"/>
      <c r="I112" s="198"/>
      <c r="J112" s="199"/>
      <c r="K112" s="363">
        <f t="shared" si="28"/>
        <v>0</v>
      </c>
      <c r="L112" s="117">
        <f t="shared" si="29"/>
        <v>0</v>
      </c>
      <c r="M112" s="364">
        <f t="shared" si="30"/>
        <v>0</v>
      </c>
      <c r="N112" s="378">
        <f t="shared" si="31"/>
        <v>0</v>
      </c>
      <c r="O112" s="366">
        <f t="shared" si="32"/>
        <v>0</v>
      </c>
      <c r="P112" s="367"/>
      <c r="Q112" s="173">
        <f t="shared" si="33"/>
        <v>0</v>
      </c>
      <c r="R112" s="169"/>
      <c r="S112" s="154"/>
    </row>
    <row r="113" spans="1:19" ht="19.149999999999999" hidden="1" customHeight="1" x14ac:dyDescent="0.2">
      <c r="A113" s="202">
        <v>1310</v>
      </c>
      <c r="B113" s="184" t="s">
        <v>191</v>
      </c>
      <c r="C113" s="123"/>
      <c r="D113" s="362"/>
      <c r="E113" s="203"/>
      <c r="F113" s="149"/>
      <c r="G113" s="196"/>
      <c r="H113" s="197"/>
      <c r="I113" s="198"/>
      <c r="J113" s="199"/>
      <c r="K113" s="363">
        <f t="shared" si="28"/>
        <v>0</v>
      </c>
      <c r="L113" s="117">
        <f t="shared" si="29"/>
        <v>0</v>
      </c>
      <c r="M113" s="364">
        <f t="shared" si="30"/>
        <v>0</v>
      </c>
      <c r="N113" s="378">
        <f t="shared" si="31"/>
        <v>0</v>
      </c>
      <c r="O113" s="366">
        <f t="shared" si="32"/>
        <v>0</v>
      </c>
      <c r="P113" s="367"/>
      <c r="Q113" s="173">
        <f t="shared" si="33"/>
        <v>0</v>
      </c>
      <c r="R113" s="169"/>
      <c r="S113" s="154"/>
    </row>
    <row r="114" spans="1:19" ht="19.149999999999999" hidden="1" customHeight="1" x14ac:dyDescent="0.2">
      <c r="A114" s="202">
        <v>1311</v>
      </c>
      <c r="B114" s="184" t="s">
        <v>192</v>
      </c>
      <c r="C114" s="123"/>
      <c r="D114" s="362"/>
      <c r="E114" s="203"/>
      <c r="F114" s="149"/>
      <c r="G114" s="196"/>
      <c r="H114" s="197"/>
      <c r="I114" s="198"/>
      <c r="J114" s="199"/>
      <c r="K114" s="363">
        <f t="shared" si="28"/>
        <v>0</v>
      </c>
      <c r="L114" s="117">
        <f t="shared" si="29"/>
        <v>0</v>
      </c>
      <c r="M114" s="364">
        <f t="shared" si="30"/>
        <v>0</v>
      </c>
      <c r="N114" s="378">
        <f t="shared" si="31"/>
        <v>0</v>
      </c>
      <c r="O114" s="366">
        <f t="shared" si="32"/>
        <v>0</v>
      </c>
      <c r="P114" s="367"/>
      <c r="Q114" s="173">
        <f t="shared" si="33"/>
        <v>0</v>
      </c>
      <c r="R114" s="169"/>
      <c r="S114" s="154"/>
    </row>
    <row r="115" spans="1:19" ht="19.149999999999999" hidden="1" customHeight="1" x14ac:dyDescent="0.2">
      <c r="A115" s="202">
        <v>1311</v>
      </c>
      <c r="B115" s="184" t="s">
        <v>192</v>
      </c>
      <c r="C115" s="123"/>
      <c r="D115" s="362"/>
      <c r="E115" s="203"/>
      <c r="F115" s="149"/>
      <c r="G115" s="196"/>
      <c r="H115" s="197"/>
      <c r="I115" s="198"/>
      <c r="J115" s="199"/>
      <c r="K115" s="363">
        <f t="shared" si="28"/>
        <v>0</v>
      </c>
      <c r="L115" s="117">
        <f t="shared" si="29"/>
        <v>0</v>
      </c>
      <c r="M115" s="364">
        <f t="shared" si="30"/>
        <v>0</v>
      </c>
      <c r="N115" s="378">
        <f t="shared" si="31"/>
        <v>0</v>
      </c>
      <c r="O115" s="366">
        <f t="shared" si="32"/>
        <v>0</v>
      </c>
      <c r="P115" s="367"/>
      <c r="Q115" s="173">
        <f t="shared" si="33"/>
        <v>0</v>
      </c>
      <c r="R115" s="169"/>
      <c r="S115" s="154"/>
    </row>
    <row r="116" spans="1:19" ht="19.149999999999999" hidden="1" customHeight="1" x14ac:dyDescent="0.2">
      <c r="A116" s="202">
        <v>1312</v>
      </c>
      <c r="B116" s="184" t="s">
        <v>193</v>
      </c>
      <c r="C116" s="123"/>
      <c r="D116" s="362"/>
      <c r="E116" s="203"/>
      <c r="F116" s="149"/>
      <c r="G116" s="196"/>
      <c r="H116" s="197"/>
      <c r="I116" s="198"/>
      <c r="J116" s="199"/>
      <c r="K116" s="363">
        <f t="shared" si="28"/>
        <v>0</v>
      </c>
      <c r="L116" s="117">
        <f t="shared" si="29"/>
        <v>0</v>
      </c>
      <c r="M116" s="364">
        <f t="shared" si="30"/>
        <v>0</v>
      </c>
      <c r="N116" s="378">
        <f t="shared" si="31"/>
        <v>0</v>
      </c>
      <c r="O116" s="366">
        <f t="shared" si="32"/>
        <v>0</v>
      </c>
      <c r="P116" s="367"/>
      <c r="Q116" s="173">
        <f t="shared" si="33"/>
        <v>0</v>
      </c>
      <c r="R116" s="169"/>
      <c r="S116" s="154"/>
    </row>
    <row r="117" spans="1:19" ht="19.149999999999999" hidden="1" customHeight="1" x14ac:dyDescent="0.2">
      <c r="A117" s="202">
        <v>1314</v>
      </c>
      <c r="B117" s="184" t="s">
        <v>194</v>
      </c>
      <c r="C117" s="123"/>
      <c r="D117" s="362"/>
      <c r="E117" s="203"/>
      <c r="F117" s="149"/>
      <c r="G117" s="196"/>
      <c r="H117" s="197"/>
      <c r="I117" s="198"/>
      <c r="J117" s="199"/>
      <c r="K117" s="363">
        <f t="shared" si="28"/>
        <v>0</v>
      </c>
      <c r="L117" s="117">
        <f t="shared" si="29"/>
        <v>0</v>
      </c>
      <c r="M117" s="364">
        <f t="shared" si="30"/>
        <v>0</v>
      </c>
      <c r="N117" s="378">
        <f t="shared" si="31"/>
        <v>0</v>
      </c>
      <c r="O117" s="366">
        <f t="shared" si="32"/>
        <v>0</v>
      </c>
      <c r="P117" s="367"/>
      <c r="Q117" s="173">
        <f t="shared" si="33"/>
        <v>0</v>
      </c>
      <c r="R117" s="169"/>
      <c r="S117" s="154"/>
    </row>
    <row r="118" spans="1:19" ht="19.149999999999999" hidden="1" customHeight="1" x14ac:dyDescent="0.2">
      <c r="A118" s="202">
        <v>1315</v>
      </c>
      <c r="B118" s="184" t="s">
        <v>195</v>
      </c>
      <c r="C118" s="123"/>
      <c r="D118" s="362"/>
      <c r="E118" s="203"/>
      <c r="F118" s="149"/>
      <c r="G118" s="196"/>
      <c r="H118" s="197"/>
      <c r="I118" s="198"/>
      <c r="J118" s="199"/>
      <c r="K118" s="363">
        <f t="shared" si="28"/>
        <v>0</v>
      </c>
      <c r="L118" s="117">
        <f t="shared" si="29"/>
        <v>0</v>
      </c>
      <c r="M118" s="364">
        <f t="shared" si="30"/>
        <v>0</v>
      </c>
      <c r="N118" s="378">
        <f t="shared" si="31"/>
        <v>0</v>
      </c>
      <c r="O118" s="366">
        <f t="shared" si="32"/>
        <v>0</v>
      </c>
      <c r="P118" s="367"/>
      <c r="Q118" s="173">
        <f t="shared" si="33"/>
        <v>0</v>
      </c>
      <c r="R118" s="169"/>
      <c r="S118" s="154"/>
    </row>
    <row r="119" spans="1:19" ht="15" customHeight="1" x14ac:dyDescent="0.25">
      <c r="A119" s="214"/>
      <c r="B119" s="139" t="s">
        <v>196</v>
      </c>
      <c r="C119" s="215"/>
      <c r="D119" s="384"/>
      <c r="E119" s="217"/>
      <c r="F119" s="217"/>
      <c r="G119" s="143"/>
      <c r="H119" s="143"/>
      <c r="I119" s="143"/>
      <c r="J119" s="143"/>
      <c r="K119" s="368"/>
      <c r="L119" s="368"/>
      <c r="M119" s="369"/>
      <c r="N119" s="368"/>
      <c r="O119" s="385"/>
      <c r="P119" s="386"/>
      <c r="Q119" s="387"/>
      <c r="R119" s="79"/>
      <c r="S119" s="154"/>
    </row>
    <row r="120" spans="1:19" s="170" customFormat="1" ht="15" customHeight="1" x14ac:dyDescent="0.2">
      <c r="A120" s="202" t="s">
        <v>439</v>
      </c>
      <c r="B120" s="184" t="s">
        <v>197</v>
      </c>
      <c r="C120" s="123"/>
      <c r="D120" s="362"/>
      <c r="E120" s="148"/>
      <c r="F120" s="149"/>
      <c r="G120" s="116"/>
      <c r="H120" s="116"/>
      <c r="I120" s="116"/>
      <c r="J120" s="116"/>
      <c r="K120" s="117"/>
      <c r="L120" s="117"/>
      <c r="M120" s="117"/>
      <c r="N120" s="117"/>
      <c r="O120" s="117"/>
      <c r="P120" s="117"/>
      <c r="Q120" s="173">
        <f>SUM(K120:P120)</f>
        <v>0</v>
      </c>
      <c r="R120" s="169"/>
      <c r="S120" s="329"/>
    </row>
    <row r="121" spans="1:19" s="170" customFormat="1" ht="15" customHeight="1" x14ac:dyDescent="0.2">
      <c r="A121" s="202" t="s">
        <v>440</v>
      </c>
      <c r="B121" s="184" t="s">
        <v>256</v>
      </c>
      <c r="C121" s="123"/>
      <c r="D121" s="362"/>
      <c r="E121" s="148"/>
      <c r="F121" s="149"/>
      <c r="G121" s="116"/>
      <c r="H121" s="116"/>
      <c r="I121" s="116"/>
      <c r="J121" s="116"/>
      <c r="K121" s="936"/>
      <c r="L121" s="936"/>
      <c r="M121" s="937"/>
      <c r="N121" s="1030"/>
      <c r="O121" s="936"/>
      <c r="P121" s="936"/>
      <c r="Q121" s="173">
        <f>SUM(K121:P121)</f>
        <v>0</v>
      </c>
      <c r="R121" s="169"/>
      <c r="S121" s="329"/>
    </row>
    <row r="122" spans="1:19" s="170" customFormat="1" ht="15" hidden="1" customHeight="1" x14ac:dyDescent="0.2">
      <c r="A122" s="202">
        <v>1375</v>
      </c>
      <c r="B122" s="184" t="s">
        <v>198</v>
      </c>
      <c r="C122" s="123"/>
      <c r="D122" s="362"/>
      <c r="E122" s="148"/>
      <c r="F122" s="149"/>
      <c r="G122" s="116"/>
      <c r="H122" s="116"/>
      <c r="I122" s="116"/>
      <c r="J122" s="116"/>
      <c r="K122" s="936"/>
      <c r="L122" s="936"/>
      <c r="M122" s="937"/>
      <c r="N122" s="1030"/>
      <c r="O122" s="936"/>
      <c r="P122" s="936"/>
      <c r="Q122" s="173">
        <f>SUM(K122:M122)</f>
        <v>0</v>
      </c>
      <c r="R122" s="169"/>
      <c r="S122" s="329"/>
    </row>
    <row r="123" spans="1:19" s="170" customFormat="1" ht="15" customHeight="1" x14ac:dyDescent="0.2">
      <c r="A123" s="202" t="s">
        <v>441</v>
      </c>
      <c r="B123" s="184" t="s">
        <v>199</v>
      </c>
      <c r="C123" s="123"/>
      <c r="D123" s="362"/>
      <c r="E123" s="148"/>
      <c r="F123" s="149"/>
      <c r="G123" s="116"/>
      <c r="H123" s="116"/>
      <c r="I123" s="116"/>
      <c r="J123" s="116"/>
      <c r="K123" s="936"/>
      <c r="L123" s="936"/>
      <c r="M123" s="937"/>
      <c r="N123" s="936"/>
      <c r="O123" s="936"/>
      <c r="P123" s="936"/>
      <c r="Q123" s="173">
        <f>SUM(K123:P123)</f>
        <v>0</v>
      </c>
      <c r="R123" s="169"/>
      <c r="S123" s="329"/>
    </row>
    <row r="124" spans="1:19" s="170" customFormat="1" ht="15" hidden="1" customHeight="1" x14ac:dyDescent="0.2">
      <c r="A124" s="202">
        <v>1450</v>
      </c>
      <c r="B124" s="184" t="s">
        <v>200</v>
      </c>
      <c r="C124" s="123"/>
      <c r="D124" s="362"/>
      <c r="E124" s="148"/>
      <c r="F124" s="149"/>
      <c r="G124" s="116"/>
      <c r="H124" s="116"/>
      <c r="I124" s="116"/>
      <c r="J124" s="116"/>
      <c r="K124" s="936"/>
      <c r="L124" s="936"/>
      <c r="M124" s="937"/>
      <c r="N124" s="936"/>
      <c r="O124" s="936"/>
      <c r="P124" s="936"/>
      <c r="Q124" s="173">
        <f t="shared" ref="Q124:Q140" si="34">SUM(K124:M124)</f>
        <v>0</v>
      </c>
      <c r="R124" s="169"/>
      <c r="S124" s="329"/>
    </row>
    <row r="125" spans="1:19" s="170" customFormat="1" ht="15" hidden="1" customHeight="1" x14ac:dyDescent="0.2">
      <c r="A125" s="202">
        <v>1500</v>
      </c>
      <c r="B125" s="184" t="s">
        <v>201</v>
      </c>
      <c r="C125" s="123"/>
      <c r="D125" s="362"/>
      <c r="E125" s="148"/>
      <c r="F125" s="149"/>
      <c r="G125" s="116"/>
      <c r="H125" s="116"/>
      <c r="I125" s="116"/>
      <c r="J125" s="116"/>
      <c r="K125" s="936"/>
      <c r="L125" s="936"/>
      <c r="M125" s="937"/>
      <c r="N125" s="936"/>
      <c r="O125" s="936"/>
      <c r="P125" s="936"/>
      <c r="Q125" s="173">
        <f t="shared" si="34"/>
        <v>0</v>
      </c>
      <c r="R125" s="169"/>
      <c r="S125" s="329"/>
    </row>
    <row r="126" spans="1:19" s="170" customFormat="1" ht="15" customHeight="1" x14ac:dyDescent="0.2">
      <c r="A126" s="202" t="s">
        <v>442</v>
      </c>
      <c r="B126" s="184" t="s">
        <v>202</v>
      </c>
      <c r="C126" s="123"/>
      <c r="D126" s="362"/>
      <c r="E126" s="148"/>
      <c r="F126" s="149"/>
      <c r="G126" s="116"/>
      <c r="H126" s="116"/>
      <c r="I126" s="116"/>
      <c r="J126" s="116"/>
      <c r="K126" s="936"/>
      <c r="L126" s="936"/>
      <c r="M126" s="937"/>
      <c r="N126" s="1030"/>
      <c r="O126" s="936"/>
      <c r="P126" s="936"/>
      <c r="Q126" s="173">
        <f>SUM(K126:P126)</f>
        <v>0</v>
      </c>
      <c r="R126" s="169"/>
      <c r="S126" s="329"/>
    </row>
    <row r="127" spans="1:19" s="170" customFormat="1" ht="15" hidden="1" customHeight="1" x14ac:dyDescent="0.2">
      <c r="A127" s="202">
        <v>1550</v>
      </c>
      <c r="B127" s="184" t="s">
        <v>203</v>
      </c>
      <c r="C127" s="123"/>
      <c r="D127" s="362">
        <v>5</v>
      </c>
      <c r="E127" s="148"/>
      <c r="F127" s="149"/>
      <c r="G127" s="116"/>
      <c r="H127" s="116"/>
      <c r="I127" s="116"/>
      <c r="J127" s="116"/>
      <c r="K127" s="936">
        <f t="shared" ref="K127:K132" si="35">E127*D127</f>
        <v>0</v>
      </c>
      <c r="L127" s="936">
        <f t="shared" ref="L127:L132" si="36">F127*D127</f>
        <v>0</v>
      </c>
      <c r="M127" s="937">
        <f>G127*D127</f>
        <v>0</v>
      </c>
      <c r="N127" s="1030">
        <f t="shared" ref="N127:N132" si="37">H127*D127</f>
        <v>0</v>
      </c>
      <c r="O127" s="936">
        <f t="shared" ref="O127:P132" si="38">I127*D127</f>
        <v>0</v>
      </c>
      <c r="P127" s="936">
        <f t="shared" si="38"/>
        <v>0</v>
      </c>
      <c r="Q127" s="173">
        <f t="shared" si="34"/>
        <v>0</v>
      </c>
      <c r="R127" s="169"/>
      <c r="S127" s="329"/>
    </row>
    <row r="128" spans="1:19" s="170" customFormat="1" ht="15" customHeight="1" x14ac:dyDescent="0.2">
      <c r="A128" s="202" t="s">
        <v>443</v>
      </c>
      <c r="B128" s="184" t="s">
        <v>204</v>
      </c>
      <c r="C128" s="123"/>
      <c r="D128" s="362">
        <v>30</v>
      </c>
      <c r="E128" s="148"/>
      <c r="F128" s="149"/>
      <c r="G128" s="116"/>
      <c r="H128" s="116"/>
      <c r="I128" s="116"/>
      <c r="J128" s="116"/>
      <c r="K128" s="1030">
        <f t="shared" si="35"/>
        <v>0</v>
      </c>
      <c r="L128" s="1030">
        <f t="shared" si="36"/>
        <v>0</v>
      </c>
      <c r="M128" s="1017"/>
      <c r="N128" s="1030">
        <f t="shared" si="37"/>
        <v>0</v>
      </c>
      <c r="O128" s="1030">
        <f t="shared" si="38"/>
        <v>0</v>
      </c>
      <c r="P128" s="1030">
        <f t="shared" si="38"/>
        <v>0</v>
      </c>
      <c r="Q128" s="173">
        <f>SUM(K128:P128)</f>
        <v>0</v>
      </c>
      <c r="R128" s="169"/>
      <c r="S128" s="329"/>
    </row>
    <row r="129" spans="1:19" s="170" customFormat="1" ht="15" customHeight="1" x14ac:dyDescent="0.2">
      <c r="A129" s="202" t="s">
        <v>444</v>
      </c>
      <c r="B129" s="184" t="s">
        <v>396</v>
      </c>
      <c r="C129" s="123"/>
      <c r="D129" s="362">
        <v>30</v>
      </c>
      <c r="E129" s="148"/>
      <c r="F129" s="149"/>
      <c r="G129" s="116"/>
      <c r="H129" s="116"/>
      <c r="I129" s="116"/>
      <c r="J129" s="116"/>
      <c r="K129" s="1030">
        <f t="shared" si="35"/>
        <v>0</v>
      </c>
      <c r="L129" s="1030">
        <f t="shared" si="36"/>
        <v>0</v>
      </c>
      <c r="M129" s="1017">
        <f>G129*D129</f>
        <v>0</v>
      </c>
      <c r="N129" s="1030">
        <f t="shared" si="37"/>
        <v>0</v>
      </c>
      <c r="O129" s="1030">
        <f t="shared" si="38"/>
        <v>0</v>
      </c>
      <c r="P129" s="1030">
        <f t="shared" si="38"/>
        <v>0</v>
      </c>
      <c r="Q129" s="173">
        <f>SUM(K129:P129)</f>
        <v>0</v>
      </c>
      <c r="R129" s="169"/>
      <c r="S129" s="329"/>
    </row>
    <row r="130" spans="1:19" s="170" customFormat="1" ht="15" hidden="1" customHeight="1" x14ac:dyDescent="0.2">
      <c r="A130" s="202">
        <v>1600</v>
      </c>
      <c r="B130" s="184" t="s">
        <v>205</v>
      </c>
      <c r="C130" s="123"/>
      <c r="D130" s="362">
        <v>25</v>
      </c>
      <c r="E130" s="148"/>
      <c r="F130" s="149"/>
      <c r="G130" s="116"/>
      <c r="H130" s="116"/>
      <c r="I130" s="116"/>
      <c r="J130" s="116"/>
      <c r="K130" s="150">
        <f t="shared" si="35"/>
        <v>0</v>
      </c>
      <c r="L130" s="150">
        <f t="shared" si="36"/>
        <v>0</v>
      </c>
      <c r="M130" s="151">
        <f>G130*D130</f>
        <v>0</v>
      </c>
      <c r="N130" s="150">
        <f t="shared" si="37"/>
        <v>0</v>
      </c>
      <c r="O130" s="150">
        <f t="shared" si="38"/>
        <v>0</v>
      </c>
      <c r="P130" s="150">
        <f t="shared" si="38"/>
        <v>0</v>
      </c>
      <c r="Q130" s="173">
        <f t="shared" si="34"/>
        <v>0</v>
      </c>
      <c r="R130" s="169"/>
      <c r="S130" s="329"/>
    </row>
    <row r="131" spans="1:19" s="170" customFormat="1" ht="15" hidden="1" customHeight="1" x14ac:dyDescent="0.2">
      <c r="A131" s="202">
        <v>1625</v>
      </c>
      <c r="B131" s="184" t="s">
        <v>206</v>
      </c>
      <c r="C131" s="123"/>
      <c r="D131" s="362"/>
      <c r="E131" s="148"/>
      <c r="F131" s="149"/>
      <c r="G131" s="116"/>
      <c r="H131" s="116"/>
      <c r="I131" s="116"/>
      <c r="J131" s="116"/>
      <c r="K131" s="176">
        <f t="shared" si="35"/>
        <v>0</v>
      </c>
      <c r="L131" s="176">
        <f t="shared" si="36"/>
        <v>0</v>
      </c>
      <c r="M131" s="179">
        <f>G131*D131</f>
        <v>0</v>
      </c>
      <c r="N131" s="150">
        <f t="shared" si="37"/>
        <v>0</v>
      </c>
      <c r="O131" s="176">
        <f t="shared" si="38"/>
        <v>0</v>
      </c>
      <c r="P131" s="176">
        <f t="shared" si="38"/>
        <v>0</v>
      </c>
      <c r="Q131" s="173">
        <f t="shared" si="34"/>
        <v>0</v>
      </c>
      <c r="R131" s="169"/>
      <c r="S131" s="329"/>
    </row>
    <row r="132" spans="1:19" s="170" customFormat="1" ht="15" hidden="1" customHeight="1" x14ac:dyDescent="0.2">
      <c r="A132" s="202">
        <v>1675</v>
      </c>
      <c r="B132" s="184" t="s">
        <v>207</v>
      </c>
      <c r="C132" s="123"/>
      <c r="D132" s="362"/>
      <c r="E132" s="148"/>
      <c r="F132" s="149"/>
      <c r="G132" s="116"/>
      <c r="H132" s="116"/>
      <c r="I132" s="116"/>
      <c r="J132" s="116"/>
      <c r="K132" s="176">
        <f t="shared" si="35"/>
        <v>0</v>
      </c>
      <c r="L132" s="176">
        <f t="shared" si="36"/>
        <v>0</v>
      </c>
      <c r="M132" s="179">
        <f>G132*D132</f>
        <v>0</v>
      </c>
      <c r="N132" s="150">
        <f t="shared" si="37"/>
        <v>0</v>
      </c>
      <c r="O132" s="176">
        <f t="shared" si="38"/>
        <v>0</v>
      </c>
      <c r="P132" s="176">
        <f t="shared" si="38"/>
        <v>0</v>
      </c>
      <c r="Q132" s="173">
        <f t="shared" si="34"/>
        <v>0</v>
      </c>
      <c r="R132" s="169"/>
      <c r="S132" s="329"/>
    </row>
    <row r="133" spans="1:19" s="170" customFormat="1" ht="15" customHeight="1" x14ac:dyDescent="0.2">
      <c r="A133" s="202" t="s">
        <v>445</v>
      </c>
      <c r="B133" s="184" t="s">
        <v>208</v>
      </c>
      <c r="C133" s="123"/>
      <c r="D133" s="362"/>
      <c r="E133" s="148"/>
      <c r="F133" s="149"/>
      <c r="G133" s="116">
        <v>1</v>
      </c>
      <c r="H133" s="116"/>
      <c r="I133" s="116"/>
      <c r="J133" s="116"/>
      <c r="K133" s="117"/>
      <c r="L133" s="117"/>
      <c r="M133" s="164">
        <v>82</v>
      </c>
      <c r="N133" s="117"/>
      <c r="O133" s="117"/>
      <c r="P133" s="117"/>
      <c r="Q133" s="173">
        <f>SUM(K133:P133)</f>
        <v>82</v>
      </c>
      <c r="R133" s="169"/>
      <c r="S133" s="329"/>
    </row>
    <row r="134" spans="1:19" s="170" customFormat="1" ht="15" customHeight="1" x14ac:dyDescent="0.2">
      <c r="A134" s="202" t="s">
        <v>446</v>
      </c>
      <c r="B134" s="184" t="s">
        <v>39</v>
      </c>
      <c r="C134" s="123"/>
      <c r="D134" s="362"/>
      <c r="E134" s="148"/>
      <c r="F134" s="149"/>
      <c r="G134" s="116"/>
      <c r="H134" s="116" t="s">
        <v>93</v>
      </c>
      <c r="I134" s="116"/>
      <c r="J134" s="116"/>
      <c r="K134" s="117"/>
      <c r="L134" s="117"/>
      <c r="M134" s="164"/>
      <c r="N134" s="117"/>
      <c r="O134" s="117"/>
      <c r="P134" s="117"/>
      <c r="Q134" s="173">
        <f>SUM(K134:P134)</f>
        <v>0</v>
      </c>
      <c r="R134" s="169"/>
      <c r="S134" s="329"/>
    </row>
    <row r="135" spans="1:19" s="170" customFormat="1" ht="14.25" hidden="1" customHeight="1" x14ac:dyDescent="0.2">
      <c r="A135" s="202"/>
      <c r="B135" s="184" t="s">
        <v>209</v>
      </c>
      <c r="C135" s="123"/>
      <c r="D135" s="362"/>
      <c r="E135" s="148"/>
      <c r="F135" s="149"/>
      <c r="G135" s="116"/>
      <c r="H135" s="116"/>
      <c r="I135" s="116"/>
      <c r="J135" s="116"/>
      <c r="K135" s="176"/>
      <c r="L135" s="176"/>
      <c r="M135" s="179"/>
      <c r="N135" s="150"/>
      <c r="O135" s="176"/>
      <c r="P135" s="176"/>
      <c r="Q135" s="173">
        <f t="shared" si="34"/>
        <v>0</v>
      </c>
      <c r="R135" s="169"/>
      <c r="S135" s="329"/>
    </row>
    <row r="136" spans="1:19" s="170" customFormat="1" ht="14.25" hidden="1" customHeight="1" x14ac:dyDescent="0.2">
      <c r="A136" s="202"/>
      <c r="B136" s="184" t="s">
        <v>156</v>
      </c>
      <c r="C136" s="123"/>
      <c r="D136" s="362">
        <v>1.25</v>
      </c>
      <c r="E136" s="148"/>
      <c r="F136" s="149"/>
      <c r="G136" s="116"/>
      <c r="H136" s="116"/>
      <c r="I136" s="116"/>
      <c r="J136" s="116"/>
      <c r="K136" s="176"/>
      <c r="L136" s="176"/>
      <c r="M136" s="179"/>
      <c r="N136" s="150"/>
      <c r="O136" s="176"/>
      <c r="P136" s="176"/>
      <c r="Q136" s="173">
        <f t="shared" si="34"/>
        <v>0</v>
      </c>
      <c r="R136" s="169"/>
      <c r="S136" s="329"/>
    </row>
    <row r="137" spans="1:19" s="170" customFormat="1" ht="15" customHeight="1" x14ac:dyDescent="0.2">
      <c r="A137" s="202"/>
      <c r="B137" s="184" t="s">
        <v>210</v>
      </c>
      <c r="C137" s="123"/>
      <c r="D137" s="362"/>
      <c r="E137" s="148"/>
      <c r="F137" s="149"/>
      <c r="G137" s="116"/>
      <c r="H137" s="116"/>
      <c r="I137" s="116"/>
      <c r="J137" s="116"/>
      <c r="K137" s="117"/>
      <c r="L137" s="117"/>
      <c r="M137" s="164"/>
      <c r="N137" s="117"/>
      <c r="O137" s="117"/>
      <c r="P137" s="117"/>
      <c r="Q137" s="173">
        <f>SUM(K137:P137)</f>
        <v>0</v>
      </c>
      <c r="R137" s="169"/>
      <c r="S137" s="329"/>
    </row>
    <row r="138" spans="1:19" s="170" customFormat="1" ht="14.25" hidden="1" customHeight="1" x14ac:dyDescent="0.2">
      <c r="A138" s="202"/>
      <c r="B138" s="184" t="s">
        <v>211</v>
      </c>
      <c r="C138" s="123"/>
      <c r="D138" s="362"/>
      <c r="E138" s="203"/>
      <c r="F138" s="149"/>
      <c r="G138" s="196"/>
      <c r="H138" s="197"/>
      <c r="I138" s="198"/>
      <c r="J138" s="199"/>
      <c r="K138" s="363">
        <f>E138*D138</f>
        <v>0</v>
      </c>
      <c r="L138" s="117">
        <f>F138*D138</f>
        <v>0</v>
      </c>
      <c r="M138" s="364">
        <f>G138*D138</f>
        <v>0</v>
      </c>
      <c r="N138" s="365">
        <f>H138*D138</f>
        <v>0</v>
      </c>
      <c r="O138" s="366">
        <f>I138*D138</f>
        <v>0</v>
      </c>
      <c r="P138" s="367"/>
      <c r="Q138" s="173">
        <f t="shared" si="34"/>
        <v>0</v>
      </c>
      <c r="R138" s="169"/>
      <c r="S138" s="329"/>
    </row>
    <row r="139" spans="1:19" s="170" customFormat="1" ht="14.25" hidden="1" customHeight="1" x14ac:dyDescent="0.2">
      <c r="A139" s="202"/>
      <c r="B139" s="184" t="s">
        <v>212</v>
      </c>
      <c r="C139" s="123"/>
      <c r="D139" s="362"/>
      <c r="E139" s="203"/>
      <c r="F139" s="149"/>
      <c r="G139" s="196"/>
      <c r="H139" s="197"/>
      <c r="I139" s="198"/>
      <c r="J139" s="199"/>
      <c r="K139" s="363">
        <f>E139*D139</f>
        <v>0</v>
      </c>
      <c r="L139" s="117">
        <f>F139*D139</f>
        <v>0</v>
      </c>
      <c r="M139" s="364">
        <f>G139*D139</f>
        <v>0</v>
      </c>
      <c r="N139" s="365">
        <f>H139*D139</f>
        <v>0</v>
      </c>
      <c r="O139" s="366">
        <f>I139*D139</f>
        <v>0</v>
      </c>
      <c r="P139" s="367"/>
      <c r="Q139" s="173">
        <f t="shared" si="34"/>
        <v>0</v>
      </c>
      <c r="R139" s="169"/>
      <c r="S139" s="329"/>
    </row>
    <row r="140" spans="1:19" s="170" customFormat="1" ht="14.25" hidden="1" customHeight="1" x14ac:dyDescent="0.2">
      <c r="A140" s="202"/>
      <c r="B140" s="184" t="s">
        <v>345</v>
      </c>
      <c r="C140" s="123"/>
      <c r="D140" s="362"/>
      <c r="E140" s="203"/>
      <c r="F140" s="149"/>
      <c r="G140" s="196"/>
      <c r="H140" s="197"/>
      <c r="I140" s="198"/>
      <c r="J140" s="199"/>
      <c r="K140" s="363">
        <f>E140*D140</f>
        <v>0</v>
      </c>
      <c r="L140" s="117">
        <f>F140*D140</f>
        <v>0</v>
      </c>
      <c r="M140" s="364">
        <f>G140*D140</f>
        <v>0</v>
      </c>
      <c r="N140" s="365">
        <f>H140*D140</f>
        <v>0</v>
      </c>
      <c r="O140" s="366">
        <f>I140*D140</f>
        <v>0</v>
      </c>
      <c r="P140" s="367"/>
      <c r="Q140" s="173">
        <f t="shared" si="34"/>
        <v>0</v>
      </c>
      <c r="R140" s="169"/>
      <c r="S140" s="329"/>
    </row>
    <row r="141" spans="1:19" ht="14.25" customHeight="1" x14ac:dyDescent="0.25">
      <c r="A141" s="214"/>
      <c r="B141" s="139" t="s">
        <v>241</v>
      </c>
      <c r="C141" s="215"/>
      <c r="D141" s="215"/>
      <c r="E141" s="217"/>
      <c r="F141" s="217"/>
      <c r="G141" s="143"/>
      <c r="H141" s="143"/>
      <c r="I141" s="143"/>
      <c r="J141" s="143"/>
      <c r="K141" s="367"/>
      <c r="L141" s="367"/>
      <c r="M141" s="380"/>
      <c r="N141" s="367"/>
      <c r="O141" s="381"/>
      <c r="P141" s="382"/>
      <c r="Q141" s="387"/>
      <c r="R141" s="79"/>
      <c r="S141" s="154"/>
    </row>
    <row r="142" spans="1:19" s="170" customFormat="1" ht="14.25" hidden="1" customHeight="1" x14ac:dyDescent="0.2">
      <c r="A142" s="202" t="s">
        <v>213</v>
      </c>
      <c r="B142" s="184" t="s">
        <v>214</v>
      </c>
      <c r="C142" s="123"/>
      <c r="D142" s="362"/>
      <c r="E142" s="203"/>
      <c r="F142" s="149"/>
      <c r="G142" s="196"/>
      <c r="H142" s="197"/>
      <c r="I142" s="198"/>
      <c r="J142" s="199"/>
      <c r="K142" s="363">
        <f t="shared" ref="K142:K147" si="39">E142*D142</f>
        <v>0</v>
      </c>
      <c r="L142" s="117">
        <f t="shared" ref="L142:L147" si="40">F142*D142</f>
        <v>0</v>
      </c>
      <c r="M142" s="364">
        <f t="shared" ref="M142:M147" si="41">G142*D142</f>
        <v>0</v>
      </c>
      <c r="N142" s="378">
        <f t="shared" ref="N142:N147" si="42">H142*D142</f>
        <v>0</v>
      </c>
      <c r="O142" s="366">
        <f t="shared" ref="O142:O147" si="43">I142*D142</f>
        <v>0</v>
      </c>
      <c r="P142" s="367"/>
      <c r="Q142" s="173">
        <f t="shared" ref="Q142:Q157" si="44">SUM(K142:M142)</f>
        <v>0</v>
      </c>
      <c r="R142" s="169"/>
      <c r="S142" s="329"/>
    </row>
    <row r="143" spans="1:19" s="170" customFormat="1" ht="14.25" hidden="1" customHeight="1" x14ac:dyDescent="0.2">
      <c r="A143" s="202" t="s">
        <v>213</v>
      </c>
      <c r="B143" s="184" t="s">
        <v>215</v>
      </c>
      <c r="C143" s="123"/>
      <c r="D143" s="362"/>
      <c r="E143" s="203"/>
      <c r="F143" s="149"/>
      <c r="G143" s="196"/>
      <c r="H143" s="197"/>
      <c r="I143" s="198"/>
      <c r="J143" s="199"/>
      <c r="K143" s="363">
        <f t="shared" si="39"/>
        <v>0</v>
      </c>
      <c r="L143" s="117">
        <f t="shared" si="40"/>
        <v>0</v>
      </c>
      <c r="M143" s="364">
        <f t="shared" si="41"/>
        <v>0</v>
      </c>
      <c r="N143" s="378">
        <f t="shared" si="42"/>
        <v>0</v>
      </c>
      <c r="O143" s="366">
        <f t="shared" si="43"/>
        <v>0</v>
      </c>
      <c r="P143" s="367"/>
      <c r="Q143" s="173">
        <f t="shared" si="44"/>
        <v>0</v>
      </c>
      <c r="R143" s="169"/>
      <c r="S143" s="329"/>
    </row>
    <row r="144" spans="1:19" s="170" customFormat="1" ht="14.25" hidden="1" customHeight="1" x14ac:dyDescent="0.2">
      <c r="A144" s="202" t="s">
        <v>213</v>
      </c>
      <c r="B144" s="184" t="s">
        <v>216</v>
      </c>
      <c r="C144" s="123"/>
      <c r="D144" s="362"/>
      <c r="E144" s="203"/>
      <c r="F144" s="149"/>
      <c r="G144" s="196"/>
      <c r="H144" s="197"/>
      <c r="I144" s="198"/>
      <c r="J144" s="199"/>
      <c r="K144" s="363">
        <f t="shared" si="39"/>
        <v>0</v>
      </c>
      <c r="L144" s="117">
        <f t="shared" si="40"/>
        <v>0</v>
      </c>
      <c r="M144" s="364">
        <f t="shared" si="41"/>
        <v>0</v>
      </c>
      <c r="N144" s="378">
        <f t="shared" si="42"/>
        <v>0</v>
      </c>
      <c r="O144" s="366">
        <f t="shared" si="43"/>
        <v>0</v>
      </c>
      <c r="P144" s="367"/>
      <c r="Q144" s="173">
        <f t="shared" si="44"/>
        <v>0</v>
      </c>
      <c r="R144" s="169"/>
      <c r="S144" s="329"/>
    </row>
    <row r="145" spans="1:19" s="170" customFormat="1" ht="14.25" hidden="1" customHeight="1" x14ac:dyDescent="0.2">
      <c r="A145" s="202" t="s">
        <v>213</v>
      </c>
      <c r="B145" s="184" t="s">
        <v>217</v>
      </c>
      <c r="C145" s="123"/>
      <c r="D145" s="362"/>
      <c r="E145" s="203"/>
      <c r="F145" s="149"/>
      <c r="G145" s="196"/>
      <c r="H145" s="197"/>
      <c r="I145" s="198"/>
      <c r="J145" s="199"/>
      <c r="K145" s="363">
        <f t="shared" si="39"/>
        <v>0</v>
      </c>
      <c r="L145" s="117">
        <f t="shared" si="40"/>
        <v>0</v>
      </c>
      <c r="M145" s="364">
        <f t="shared" si="41"/>
        <v>0</v>
      </c>
      <c r="N145" s="378">
        <f t="shared" si="42"/>
        <v>0</v>
      </c>
      <c r="O145" s="366">
        <f t="shared" si="43"/>
        <v>0</v>
      </c>
      <c r="P145" s="367"/>
      <c r="Q145" s="173">
        <f t="shared" si="44"/>
        <v>0</v>
      </c>
      <c r="R145" s="169"/>
      <c r="S145" s="329"/>
    </row>
    <row r="146" spans="1:19" s="170" customFormat="1" ht="14.25" hidden="1" customHeight="1" x14ac:dyDescent="0.2">
      <c r="A146" s="202" t="s">
        <v>213</v>
      </c>
      <c r="B146" s="184" t="s">
        <v>218</v>
      </c>
      <c r="C146" s="123"/>
      <c r="D146" s="362"/>
      <c r="E146" s="203"/>
      <c r="F146" s="149"/>
      <c r="G146" s="196"/>
      <c r="H146" s="197"/>
      <c r="I146" s="198"/>
      <c r="J146" s="199"/>
      <c r="K146" s="363">
        <f t="shared" si="39"/>
        <v>0</v>
      </c>
      <c r="L146" s="117">
        <f t="shared" si="40"/>
        <v>0</v>
      </c>
      <c r="M146" s="364">
        <f t="shared" si="41"/>
        <v>0</v>
      </c>
      <c r="N146" s="378">
        <f t="shared" si="42"/>
        <v>0</v>
      </c>
      <c r="O146" s="366">
        <f t="shared" si="43"/>
        <v>0</v>
      </c>
      <c r="P146" s="367"/>
      <c r="Q146" s="173">
        <f t="shared" si="44"/>
        <v>0</v>
      </c>
      <c r="R146" s="169"/>
      <c r="S146" s="329"/>
    </row>
    <row r="147" spans="1:19" s="170" customFormat="1" ht="14.25" hidden="1" customHeight="1" x14ac:dyDescent="0.2">
      <c r="A147" s="202" t="s">
        <v>213</v>
      </c>
      <c r="B147" s="184" t="s">
        <v>219</v>
      </c>
      <c r="C147" s="123"/>
      <c r="D147" s="362"/>
      <c r="E147" s="203"/>
      <c r="F147" s="149"/>
      <c r="G147" s="196"/>
      <c r="H147" s="197"/>
      <c r="I147" s="198"/>
      <c r="J147" s="199"/>
      <c r="K147" s="363">
        <f t="shared" si="39"/>
        <v>0</v>
      </c>
      <c r="L147" s="117">
        <f t="shared" si="40"/>
        <v>0</v>
      </c>
      <c r="M147" s="364">
        <f t="shared" si="41"/>
        <v>0</v>
      </c>
      <c r="N147" s="378">
        <f t="shared" si="42"/>
        <v>0</v>
      </c>
      <c r="O147" s="366">
        <f t="shared" si="43"/>
        <v>0</v>
      </c>
      <c r="P147" s="367"/>
      <c r="Q147" s="173">
        <f t="shared" si="44"/>
        <v>0</v>
      </c>
      <c r="R147" s="169"/>
      <c r="S147" s="329"/>
    </row>
    <row r="148" spans="1:19" s="170" customFormat="1" ht="15" customHeight="1" x14ac:dyDescent="0.2">
      <c r="A148" s="202" t="s">
        <v>52</v>
      </c>
      <c r="B148" s="184" t="s">
        <v>346</v>
      </c>
      <c r="C148" s="123"/>
      <c r="D148" s="362"/>
      <c r="E148" s="148"/>
      <c r="F148" s="149"/>
      <c r="G148" s="116"/>
      <c r="H148" s="116"/>
      <c r="I148" s="116"/>
      <c r="J148" s="116"/>
      <c r="K148" s="176">
        <f t="shared" ref="K148:P148" si="45">SUM(K$17:K$31)*0%</f>
        <v>0</v>
      </c>
      <c r="L148" s="176">
        <f t="shared" si="45"/>
        <v>0</v>
      </c>
      <c r="M148" s="176">
        <f t="shared" si="45"/>
        <v>0</v>
      </c>
      <c r="N148" s="176">
        <f t="shared" si="45"/>
        <v>0</v>
      </c>
      <c r="O148" s="176">
        <f t="shared" si="45"/>
        <v>0</v>
      </c>
      <c r="P148" s="176">
        <f t="shared" si="45"/>
        <v>0</v>
      </c>
      <c r="Q148" s="173">
        <f>SUM(K148:P148)+($Q$171*0%)</f>
        <v>0</v>
      </c>
      <c r="R148" s="169"/>
      <c r="S148" s="329"/>
    </row>
    <row r="149" spans="1:19" s="170" customFormat="1" ht="15" customHeight="1" x14ac:dyDescent="0.2">
      <c r="A149" s="202">
        <v>9945</v>
      </c>
      <c r="B149" s="184" t="s">
        <v>100</v>
      </c>
      <c r="C149" s="123"/>
      <c r="D149" s="362"/>
      <c r="E149" s="148"/>
      <c r="F149" s="149"/>
      <c r="G149" s="116"/>
      <c r="H149" s="116"/>
      <c r="I149" s="116"/>
      <c r="J149" s="116"/>
      <c r="K149" s="117"/>
      <c r="L149" s="117"/>
      <c r="M149" s="164"/>
      <c r="N149" s="117"/>
      <c r="O149" s="117"/>
      <c r="P149" s="117"/>
      <c r="Q149" s="173">
        <f>SUM(K149:P149)</f>
        <v>0</v>
      </c>
      <c r="R149" s="169"/>
      <c r="S149" s="329"/>
    </row>
    <row r="150" spans="1:19" s="170" customFormat="1" ht="15" hidden="1" customHeight="1" x14ac:dyDescent="0.2">
      <c r="A150" s="202" t="s">
        <v>221</v>
      </c>
      <c r="B150" s="184" t="s">
        <v>222</v>
      </c>
      <c r="C150" s="123"/>
      <c r="D150" s="362"/>
      <c r="E150" s="148"/>
      <c r="F150" s="149"/>
      <c r="G150" s="116"/>
      <c r="H150" s="116"/>
      <c r="I150" s="116"/>
      <c r="J150" s="116"/>
      <c r="K150" s="176"/>
      <c r="L150" s="176"/>
      <c r="M150" s="164"/>
      <c r="N150" s="150"/>
      <c r="O150" s="176"/>
      <c r="P150" s="176"/>
      <c r="Q150" s="173">
        <f t="shared" si="44"/>
        <v>0</v>
      </c>
      <c r="R150" s="169"/>
      <c r="S150" s="329"/>
    </row>
    <row r="151" spans="1:19" s="170" customFormat="1" ht="14.25" hidden="1" customHeight="1" x14ac:dyDescent="0.2">
      <c r="A151" s="202" t="s">
        <v>223</v>
      </c>
      <c r="B151" s="184" t="s">
        <v>224</v>
      </c>
      <c r="C151" s="123"/>
      <c r="D151" s="362"/>
      <c r="E151" s="148"/>
      <c r="F151" s="149"/>
      <c r="G151" s="116"/>
      <c r="H151" s="116"/>
      <c r="I151" s="116"/>
      <c r="J151" s="116"/>
      <c r="K151" s="176"/>
      <c r="L151" s="176"/>
      <c r="M151" s="164"/>
      <c r="N151" s="150"/>
      <c r="O151" s="176"/>
      <c r="P151" s="176"/>
      <c r="Q151" s="173">
        <f t="shared" si="44"/>
        <v>0</v>
      </c>
      <c r="R151" s="169"/>
      <c r="S151" s="329"/>
    </row>
    <row r="152" spans="1:19" s="170" customFormat="1" ht="14.25" hidden="1" customHeight="1" x14ac:dyDescent="0.2">
      <c r="A152" s="202"/>
      <c r="B152" s="184" t="s">
        <v>225</v>
      </c>
      <c r="C152" s="123"/>
      <c r="D152" s="362"/>
      <c r="E152" s="148"/>
      <c r="F152" s="149"/>
      <c r="G152" s="116"/>
      <c r="H152" s="116"/>
      <c r="I152" s="116"/>
      <c r="J152" s="116"/>
      <c r="K152" s="176"/>
      <c r="L152" s="176"/>
      <c r="M152" s="164"/>
      <c r="N152" s="150"/>
      <c r="O152" s="176"/>
      <c r="P152" s="176"/>
      <c r="Q152" s="173">
        <f t="shared" si="44"/>
        <v>0</v>
      </c>
      <c r="R152" s="169"/>
      <c r="S152" s="329"/>
    </row>
    <row r="153" spans="1:19" ht="18.600000000000001" customHeight="1" x14ac:dyDescent="0.2">
      <c r="A153" s="202">
        <v>8525</v>
      </c>
      <c r="B153" s="184" t="s">
        <v>249</v>
      </c>
      <c r="C153" s="123"/>
      <c r="D153" s="362"/>
      <c r="E153" s="148"/>
      <c r="F153" s="149"/>
      <c r="G153" s="116"/>
      <c r="H153" s="116"/>
      <c r="I153" s="116"/>
      <c r="J153" s="116"/>
      <c r="K153" s="117"/>
      <c r="L153" s="117"/>
      <c r="M153" s="164"/>
      <c r="N153" s="117"/>
      <c r="O153" s="117"/>
      <c r="P153" s="117"/>
      <c r="Q153" s="173">
        <f>SUM(K153:P153)</f>
        <v>0</v>
      </c>
      <c r="R153" s="79"/>
      <c r="S153" s="154"/>
    </row>
    <row r="154" spans="1:19" ht="18.600000000000001" customHeight="1" x14ac:dyDescent="0.2">
      <c r="A154" s="202">
        <v>9580</v>
      </c>
      <c r="B154" s="184" t="s">
        <v>248</v>
      </c>
      <c r="C154" s="225"/>
      <c r="D154" s="429"/>
      <c r="E154" s="430"/>
      <c r="F154" s="431"/>
      <c r="G154" s="116"/>
      <c r="H154" s="116"/>
      <c r="I154" s="116"/>
      <c r="J154" s="116"/>
      <c r="K154" s="176">
        <f t="shared" ref="K154:P154" si="46">SUM(K$17:K$31)*15%</f>
        <v>82.35</v>
      </c>
      <c r="L154" s="176">
        <f t="shared" si="46"/>
        <v>0</v>
      </c>
      <c r="M154" s="176">
        <f t="shared" si="46"/>
        <v>0</v>
      </c>
      <c r="N154" s="176">
        <f t="shared" si="46"/>
        <v>0</v>
      </c>
      <c r="O154" s="176">
        <f t="shared" si="46"/>
        <v>0</v>
      </c>
      <c r="P154" s="176">
        <f t="shared" si="46"/>
        <v>0</v>
      </c>
      <c r="Q154" s="173">
        <f>SUM(K154:P154)+($Q$171*15%)</f>
        <v>82.35</v>
      </c>
      <c r="R154" s="79"/>
      <c r="S154" s="154"/>
    </row>
    <row r="155" spans="1:19" ht="18.600000000000001" customHeight="1" x14ac:dyDescent="0.2">
      <c r="A155" s="189">
        <v>9970</v>
      </c>
      <c r="B155" s="184" t="s">
        <v>331</v>
      </c>
      <c r="C155" s="226"/>
      <c r="D155" s="391"/>
      <c r="E155" s="228"/>
      <c r="F155" s="229"/>
      <c r="G155" s="116"/>
      <c r="H155" s="116"/>
      <c r="I155" s="116"/>
      <c r="J155" s="116"/>
      <c r="K155" s="117"/>
      <c r="L155" s="117"/>
      <c r="M155" s="164"/>
      <c r="N155" s="117"/>
      <c r="O155" s="117"/>
      <c r="P155" s="117"/>
      <c r="Q155" s="173">
        <f>SUM(K155:P155)</f>
        <v>0</v>
      </c>
      <c r="R155" s="79"/>
      <c r="S155" s="154"/>
    </row>
    <row r="156" spans="1:19" s="230" customFormat="1" ht="18" customHeight="1" x14ac:dyDescent="0.2">
      <c r="A156" s="189">
        <v>9970</v>
      </c>
      <c r="B156" s="184" t="s">
        <v>332</v>
      </c>
      <c r="C156" s="226"/>
      <c r="D156" s="391"/>
      <c r="E156" s="228"/>
      <c r="F156" s="229"/>
      <c r="G156" s="116"/>
      <c r="H156" s="116"/>
      <c r="I156" s="116"/>
      <c r="J156" s="116"/>
      <c r="K156" s="117"/>
      <c r="L156" s="117"/>
      <c r="M156" s="164"/>
      <c r="N156" s="117"/>
      <c r="O156" s="117"/>
      <c r="P156" s="117"/>
      <c r="Q156" s="173">
        <f>SUM(K156:P156)</f>
        <v>0</v>
      </c>
      <c r="S156" s="432"/>
    </row>
    <row r="157" spans="1:19" s="230" customFormat="1" ht="18" hidden="1" customHeight="1" x14ac:dyDescent="0.2">
      <c r="A157" s="189">
        <v>9970</v>
      </c>
      <c r="B157" s="184" t="s">
        <v>333</v>
      </c>
      <c r="C157" s="226"/>
      <c r="D157" s="391"/>
      <c r="E157" s="228"/>
      <c r="F157" s="229"/>
      <c r="G157" s="116"/>
      <c r="H157" s="116"/>
      <c r="I157" s="116"/>
      <c r="J157" s="116"/>
      <c r="K157" s="117"/>
      <c r="L157" s="117"/>
      <c r="M157" s="164"/>
      <c r="N157" s="117"/>
      <c r="O157" s="117"/>
      <c r="P157" s="117"/>
      <c r="Q157" s="173">
        <f t="shared" si="44"/>
        <v>0</v>
      </c>
      <c r="S157" s="432"/>
    </row>
    <row r="158" spans="1:19" s="230" customFormat="1" ht="18" customHeight="1" x14ac:dyDescent="0.2">
      <c r="A158" s="189">
        <v>9970</v>
      </c>
      <c r="B158" s="184" t="s">
        <v>334</v>
      </c>
      <c r="C158" s="231"/>
      <c r="D158" s="392"/>
      <c r="E158" s="233"/>
      <c r="F158" s="229"/>
      <c r="G158" s="116"/>
      <c r="H158" s="116"/>
      <c r="I158" s="116"/>
      <c r="J158" s="116"/>
      <c r="K158" s="117"/>
      <c r="L158" s="117"/>
      <c r="M158" s="164"/>
      <c r="N158" s="117"/>
      <c r="O158" s="117"/>
      <c r="P158" s="117"/>
      <c r="Q158" s="173">
        <f>SUM(K158:P158)</f>
        <v>0</v>
      </c>
      <c r="S158" s="393" t="s">
        <v>75</v>
      </c>
    </row>
    <row r="159" spans="1:19" s="230" customFormat="1" ht="18" customHeight="1" x14ac:dyDescent="0.2">
      <c r="A159" s="189">
        <v>9970</v>
      </c>
      <c r="B159" s="184" t="s">
        <v>335</v>
      </c>
      <c r="C159" s="231"/>
      <c r="D159" s="392"/>
      <c r="E159" s="233"/>
      <c r="F159" s="229"/>
      <c r="G159" s="116"/>
      <c r="H159" s="116"/>
      <c r="I159" s="116"/>
      <c r="J159" s="116"/>
      <c r="K159" s="117"/>
      <c r="L159" s="117"/>
      <c r="M159" s="164"/>
      <c r="N159" s="117"/>
      <c r="O159" s="117"/>
      <c r="P159" s="117"/>
      <c r="Q159" s="173">
        <f>SUM(K159:P159)</f>
        <v>0</v>
      </c>
      <c r="S159" s="394">
        <f>SUM(M155:M159)</f>
        <v>0</v>
      </c>
    </row>
    <row r="160" spans="1:19" s="230" customFormat="1" ht="18" customHeight="1" x14ac:dyDescent="0.2">
      <c r="A160" s="189">
        <v>9930</v>
      </c>
      <c r="B160" s="184" t="s">
        <v>40</v>
      </c>
      <c r="C160" s="231"/>
      <c r="D160" s="395"/>
      <c r="E160" s="236"/>
      <c r="F160" s="237"/>
      <c r="G160" s="238"/>
      <c r="H160" s="238"/>
      <c r="I160" s="238"/>
      <c r="J160" s="238"/>
      <c r="K160" s="117"/>
      <c r="L160" s="117"/>
      <c r="M160" s="164"/>
      <c r="N160" s="117"/>
      <c r="O160" s="117"/>
      <c r="P160" s="117"/>
      <c r="Q160" s="173">
        <f>SUM(K160:P160)</f>
        <v>0</v>
      </c>
      <c r="S160" s="432"/>
    </row>
    <row r="161" spans="1:104" ht="14.25" customHeight="1" x14ac:dyDescent="0.2">
      <c r="A161" s="185"/>
      <c r="B161" s="240" t="s">
        <v>87</v>
      </c>
      <c r="C161" s="241"/>
      <c r="D161" s="215"/>
      <c r="E161" s="217"/>
      <c r="F161" s="217"/>
      <c r="G161" s="143"/>
      <c r="H161" s="143"/>
      <c r="I161" s="143"/>
      <c r="J161" s="143"/>
      <c r="K161" s="368"/>
      <c r="L161" s="368"/>
      <c r="M161" s="369"/>
      <c r="N161" s="368"/>
      <c r="O161" s="385"/>
      <c r="P161" s="386"/>
      <c r="Q161" s="387"/>
      <c r="R161" s="79"/>
    </row>
    <row r="162" spans="1:104" ht="18" customHeight="1" x14ac:dyDescent="0.2">
      <c r="A162" s="156"/>
      <c r="B162" s="157" t="s">
        <v>84</v>
      </c>
      <c r="C162" s="152"/>
      <c r="D162" s="362">
        <v>5</v>
      </c>
      <c r="E162" s="149"/>
      <c r="F162" s="149"/>
      <c r="G162" s="116"/>
      <c r="H162" s="116">
        <v>0</v>
      </c>
      <c r="I162" s="116">
        <v>0</v>
      </c>
      <c r="J162" s="116">
        <v>0</v>
      </c>
      <c r="K162" s="117">
        <f>SUM(E162*5)</f>
        <v>0</v>
      </c>
      <c r="L162" s="117">
        <f>SUM(F162*4)</f>
        <v>0</v>
      </c>
      <c r="M162" s="164">
        <f>SUM(G162*5)</f>
        <v>0</v>
      </c>
      <c r="N162" s="164">
        <f>SUM(H162*4)</f>
        <v>0</v>
      </c>
      <c r="O162" s="164">
        <f>SUM(I162*4)</f>
        <v>0</v>
      </c>
      <c r="P162" s="164">
        <f>SUM(J162*4)</f>
        <v>0</v>
      </c>
      <c r="Q162" s="173">
        <f>SUM(K162:P162)</f>
        <v>0</v>
      </c>
      <c r="R162" s="79"/>
    </row>
    <row r="163" spans="1:104" ht="18" customHeight="1" x14ac:dyDescent="0.2">
      <c r="A163" s="242"/>
      <c r="B163" s="242" t="s">
        <v>84</v>
      </c>
      <c r="C163" s="244"/>
      <c r="D163" s="1018">
        <v>4</v>
      </c>
      <c r="E163" s="149"/>
      <c r="F163" s="149"/>
      <c r="G163" s="116"/>
      <c r="H163" s="116">
        <v>0</v>
      </c>
      <c r="I163" s="116">
        <v>0</v>
      </c>
      <c r="J163" s="116">
        <v>0</v>
      </c>
      <c r="K163" s="117">
        <f>SUM(E163*4)</f>
        <v>0</v>
      </c>
      <c r="L163" s="117">
        <f>SUM(F163*3)</f>
        <v>0</v>
      </c>
      <c r="M163" s="117">
        <f>SUM(G163*4)</f>
        <v>0</v>
      </c>
      <c r="N163" s="117">
        <f>SUM(H163*3)</f>
        <v>0</v>
      </c>
      <c r="O163" s="117">
        <f>SUM(I163*3)</f>
        <v>0</v>
      </c>
      <c r="P163" s="117">
        <f>SUM(J163*3)</f>
        <v>0</v>
      </c>
      <c r="Q163" s="173">
        <f>SUM(K163:P163)</f>
        <v>0</v>
      </c>
      <c r="R163" s="79"/>
    </row>
    <row r="164" spans="1:104" ht="18" customHeight="1" x14ac:dyDescent="0.2">
      <c r="A164" s="242"/>
      <c r="B164" s="243" t="s">
        <v>265</v>
      </c>
      <c r="C164" s="244"/>
      <c r="D164" s="266"/>
      <c r="E164" s="246"/>
      <c r="F164" s="247"/>
      <c r="G164" s="248"/>
      <c r="H164" s="249"/>
      <c r="I164" s="249"/>
      <c r="J164" s="250"/>
      <c r="K164" s="251">
        <f>SUM(K6:K163)-K148-K154</f>
        <v>649</v>
      </c>
      <c r="L164" s="251">
        <f>SUM(L6:L162)-L148-L154</f>
        <v>0</v>
      </c>
      <c r="M164" s="251">
        <f>SUM(M6:M163)-M148-M154</f>
        <v>82</v>
      </c>
      <c r="N164" s="253">
        <f>SUM(N7:N160)</f>
        <v>0</v>
      </c>
      <c r="O164" s="252">
        <f>SUM(O7:O160)-O154</f>
        <v>0</v>
      </c>
      <c r="P164" s="252">
        <f>SUM(P7:P160)</f>
        <v>0</v>
      </c>
      <c r="Q164" s="254">
        <f>SUM(Q7:Q160)-G183</f>
        <v>731</v>
      </c>
      <c r="R164" s="255">
        <f>SUM(K164:P164)</f>
        <v>731</v>
      </c>
    </row>
    <row r="165" spans="1:104" ht="18" customHeight="1" x14ac:dyDescent="0.2">
      <c r="A165" s="256"/>
      <c r="B165" s="257" t="s">
        <v>266</v>
      </c>
      <c r="C165" s="244"/>
      <c r="D165" s="258"/>
      <c r="E165" s="259"/>
      <c r="F165" s="260"/>
      <c r="G165" s="261"/>
      <c r="H165" s="262"/>
      <c r="I165" s="262"/>
      <c r="J165" s="262"/>
      <c r="K165" s="263" t="str">
        <f t="shared" ref="K165:P165" si="47">IF(K175+K174-K168&gt;0,K175+K174-K168,"")</f>
        <v/>
      </c>
      <c r="L165" s="263" t="str">
        <f t="shared" si="47"/>
        <v/>
      </c>
      <c r="M165" s="263" t="str">
        <f t="shared" si="47"/>
        <v/>
      </c>
      <c r="N165" s="263" t="str">
        <f t="shared" si="47"/>
        <v/>
      </c>
      <c r="O165" s="263" t="str">
        <f t="shared" si="47"/>
        <v/>
      </c>
      <c r="P165" s="263" t="str">
        <f t="shared" si="47"/>
        <v/>
      </c>
      <c r="Q165" s="264">
        <f>SUM(K165:P165)</f>
        <v>0</v>
      </c>
      <c r="R165" s="255"/>
    </row>
    <row r="166" spans="1:104" ht="18" customHeight="1" x14ac:dyDescent="0.2">
      <c r="A166" s="265"/>
      <c r="B166" s="266"/>
      <c r="C166" s="266"/>
      <c r="D166" s="266"/>
      <c r="E166" s="267"/>
      <c r="F166" s="268"/>
      <c r="G166" s="269"/>
      <c r="H166" s="270"/>
      <c r="I166" s="270"/>
      <c r="J166" s="270"/>
      <c r="K166" s="398"/>
      <c r="L166" s="399"/>
      <c r="M166" s="399"/>
      <c r="N166" s="400"/>
      <c r="O166" s="399"/>
      <c r="P166" s="399"/>
      <c r="Q166" s="401"/>
      <c r="R166" s="255"/>
    </row>
    <row r="167" spans="1:104" ht="18" customHeight="1" thickBot="1" x14ac:dyDescent="0.25">
      <c r="A167" s="265"/>
      <c r="B167" s="266"/>
      <c r="C167" s="266"/>
      <c r="D167" s="275"/>
      <c r="E167" s="267"/>
      <c r="F167" s="268"/>
      <c r="G167" s="269"/>
      <c r="H167" s="270"/>
      <c r="I167" s="270"/>
      <c r="J167" s="270"/>
      <c r="K167" s="398" t="s">
        <v>257</v>
      </c>
      <c r="L167" s="399" t="s">
        <v>262</v>
      </c>
      <c r="M167" s="399" t="s">
        <v>258</v>
      </c>
      <c r="N167" s="400" t="s">
        <v>259</v>
      </c>
      <c r="O167" s="399" t="s">
        <v>260</v>
      </c>
      <c r="P167" s="399" t="s">
        <v>261</v>
      </c>
      <c r="Q167" s="401" t="s">
        <v>263</v>
      </c>
      <c r="R167" s="255"/>
    </row>
    <row r="168" spans="1:104" ht="19.5" customHeight="1" thickBot="1" x14ac:dyDescent="0.3">
      <c r="A168" s="276" t="s">
        <v>41</v>
      </c>
      <c r="B168" s="277"/>
      <c r="C168" s="277"/>
      <c r="D168" s="278"/>
      <c r="E168" s="279"/>
      <c r="F168" s="280" t="s">
        <v>93</v>
      </c>
      <c r="G168" s="281"/>
      <c r="H168" s="282" t="s">
        <v>64</v>
      </c>
      <c r="I168" s="283"/>
      <c r="J168" s="283"/>
      <c r="K168" s="434">
        <f t="shared" ref="K168:P168" si="48">K164</f>
        <v>649</v>
      </c>
      <c r="L168" s="434">
        <f t="shared" si="48"/>
        <v>0</v>
      </c>
      <c r="M168" s="434">
        <f t="shared" si="48"/>
        <v>82</v>
      </c>
      <c r="N168" s="434">
        <f t="shared" si="48"/>
        <v>0</v>
      </c>
      <c r="O168" s="434">
        <f t="shared" si="48"/>
        <v>0</v>
      </c>
      <c r="P168" s="434">
        <f t="shared" si="48"/>
        <v>0</v>
      </c>
      <c r="Q168" s="406">
        <f>Q164+Q165+Q171</f>
        <v>731</v>
      </c>
      <c r="T168" s="79"/>
    </row>
    <row r="169" spans="1:104" ht="15.75" x14ac:dyDescent="0.25">
      <c r="A169" s="155" t="s">
        <v>42</v>
      </c>
      <c r="B169" s="287"/>
      <c r="C169" s="287"/>
      <c r="D169" s="288"/>
      <c r="E169" s="289">
        <v>120</v>
      </c>
      <c r="F169" s="265"/>
      <c r="G169" s="290"/>
      <c r="H169" s="291" t="s">
        <v>271</v>
      </c>
      <c r="I169" s="292"/>
      <c r="J169" s="292"/>
      <c r="K169" s="436"/>
      <c r="L169" s="436"/>
      <c r="M169" s="436"/>
      <c r="N169" s="437"/>
      <c r="O169" s="437"/>
      <c r="P169" s="437"/>
      <c r="Q169" s="438">
        <f>SUM(K169:P169)</f>
        <v>0</v>
      </c>
      <c r="R169" s="296" t="str">
        <f>IF(Q169=(G180+G181),"","NOT BALANCED")</f>
        <v/>
      </c>
      <c r="T169" s="79"/>
    </row>
    <row r="170" spans="1:104" ht="15.75" x14ac:dyDescent="0.25">
      <c r="A170" s="297" t="s">
        <v>43</v>
      </c>
      <c r="B170" s="298"/>
      <c r="C170" s="298"/>
      <c r="D170" s="288"/>
      <c r="E170" s="289">
        <v>11</v>
      </c>
      <c r="F170" s="280"/>
      <c r="G170" s="281"/>
      <c r="H170" s="291" t="s">
        <v>270</v>
      </c>
      <c r="I170" s="292"/>
      <c r="J170" s="292"/>
      <c r="K170" s="436"/>
      <c r="L170" s="436"/>
      <c r="M170" s="436"/>
      <c r="N170" s="437"/>
      <c r="O170" s="437"/>
      <c r="P170" s="437"/>
      <c r="Q170" s="438">
        <f>SUM(K170:P170)</f>
        <v>0</v>
      </c>
      <c r="R170" s="296" t="str">
        <f>IF(Q170=G182,"","NOT BALANCED")</f>
        <v/>
      </c>
      <c r="T170" s="79"/>
    </row>
    <row r="171" spans="1:104" ht="15.75" x14ac:dyDescent="0.25">
      <c r="A171" s="297" t="s">
        <v>44</v>
      </c>
      <c r="B171" s="298"/>
      <c r="C171" s="298"/>
      <c r="D171" s="288"/>
      <c r="E171" s="289">
        <v>3</v>
      </c>
      <c r="F171" s="280"/>
      <c r="G171" s="281"/>
      <c r="H171" s="291" t="s">
        <v>86</v>
      </c>
      <c r="I171" s="292"/>
      <c r="J171" s="292"/>
      <c r="K171" s="440"/>
      <c r="L171" s="440"/>
      <c r="M171" s="440"/>
      <c r="N171" s="441"/>
      <c r="O171" s="441"/>
      <c r="P171" s="441"/>
      <c r="Q171" s="977">
        <f>G183</f>
        <v>0</v>
      </c>
      <c r="R171" s="296" t="str">
        <f>IF(Q171=G183,"","NOT BALANCED")</f>
        <v/>
      </c>
      <c r="S171" s="80" t="s">
        <v>93</v>
      </c>
      <c r="T171" s="301"/>
      <c r="U171" s="302"/>
      <c r="V171" s="302"/>
      <c r="W171" s="302"/>
      <c r="X171" s="302"/>
      <c r="Y171" s="302"/>
      <c r="Z171" s="302"/>
      <c r="AA171" s="302"/>
      <c r="AB171" s="302"/>
      <c r="AC171" s="302"/>
      <c r="AD171" s="302"/>
      <c r="AE171" s="302"/>
      <c r="AF171" s="302"/>
      <c r="AG171" s="302"/>
      <c r="AH171" s="302"/>
      <c r="AI171" s="302"/>
      <c r="AJ171" s="302"/>
      <c r="AK171" s="302"/>
      <c r="AL171" s="302"/>
      <c r="AM171" s="302"/>
      <c r="AN171" s="302"/>
      <c r="AO171" s="302"/>
      <c r="AP171" s="302"/>
      <c r="AQ171" s="302"/>
      <c r="AR171" s="302"/>
      <c r="AS171" s="302"/>
      <c r="AT171" s="302"/>
      <c r="AU171" s="302"/>
      <c r="AV171" s="302"/>
      <c r="AW171" s="302"/>
      <c r="AX171" s="302"/>
      <c r="AY171" s="302"/>
      <c r="AZ171" s="302"/>
      <c r="BA171" s="302"/>
      <c r="BB171" s="302"/>
      <c r="BC171" s="302"/>
      <c r="BD171" s="302"/>
      <c r="BE171" s="302"/>
      <c r="BF171" s="302"/>
      <c r="BG171" s="302"/>
      <c r="BH171" s="302"/>
      <c r="BI171" s="302"/>
      <c r="BJ171" s="302"/>
      <c r="BK171" s="302"/>
      <c r="BL171" s="302"/>
      <c r="BM171" s="302"/>
      <c r="BN171" s="302"/>
      <c r="BO171" s="302"/>
      <c r="BP171" s="302"/>
      <c r="BQ171" s="302"/>
      <c r="BR171" s="302"/>
      <c r="BS171" s="302"/>
      <c r="BT171" s="302"/>
      <c r="BU171" s="302"/>
      <c r="BV171" s="302"/>
      <c r="BW171" s="302"/>
      <c r="BX171" s="302"/>
      <c r="BY171" s="302"/>
      <c r="BZ171" s="302"/>
      <c r="CA171" s="302"/>
      <c r="CB171" s="302"/>
      <c r="CC171" s="302"/>
      <c r="CD171" s="302"/>
      <c r="CE171" s="302"/>
      <c r="CF171" s="302"/>
      <c r="CG171" s="302"/>
      <c r="CH171" s="302"/>
      <c r="CI171" s="302"/>
      <c r="CJ171" s="302"/>
      <c r="CK171" s="302"/>
      <c r="CL171" s="302"/>
      <c r="CM171" s="302"/>
      <c r="CN171" s="302"/>
      <c r="CO171" s="302"/>
      <c r="CP171" s="302"/>
      <c r="CQ171" s="302"/>
      <c r="CR171" s="302"/>
      <c r="CS171" s="302"/>
      <c r="CT171" s="302"/>
      <c r="CU171" s="302"/>
      <c r="CV171" s="302"/>
      <c r="CW171" s="302"/>
      <c r="CX171" s="302"/>
      <c r="CY171" s="302"/>
      <c r="CZ171" s="302"/>
    </row>
    <row r="172" spans="1:104" ht="15.75" x14ac:dyDescent="0.25">
      <c r="A172" s="297" t="s">
        <v>37</v>
      </c>
      <c r="B172" s="303"/>
      <c r="C172" s="298"/>
      <c r="D172" s="304"/>
      <c r="E172" s="289"/>
      <c r="F172" s="280"/>
      <c r="G172" s="281"/>
      <c r="H172" s="282" t="s">
        <v>269</v>
      </c>
      <c r="I172" s="283"/>
      <c r="J172" s="283"/>
      <c r="K172" s="444">
        <v>649</v>
      </c>
      <c r="L172" s="444"/>
      <c r="M172" s="444">
        <v>82</v>
      </c>
      <c r="N172" s="437"/>
      <c r="O172" s="437"/>
      <c r="P172" s="437"/>
      <c r="Q172" s="438">
        <f>SUM(K172:P172)</f>
        <v>731</v>
      </c>
      <c r="R172" s="296" t="str">
        <f>IF(Q172=(Q180+Q181),"","NOT BALANCED")</f>
        <v/>
      </c>
      <c r="T172" s="301"/>
      <c r="U172" s="302"/>
      <c r="V172" s="302"/>
      <c r="W172" s="302"/>
      <c r="X172" s="302"/>
      <c r="Y172" s="302"/>
      <c r="Z172" s="302"/>
      <c r="AA172" s="302"/>
      <c r="AB172" s="302"/>
      <c r="AC172" s="302"/>
      <c r="AD172" s="302"/>
      <c r="AE172" s="302"/>
      <c r="AF172" s="302"/>
      <c r="AG172" s="302"/>
      <c r="AH172" s="302"/>
      <c r="AI172" s="302"/>
      <c r="AJ172" s="302"/>
      <c r="AK172" s="302"/>
      <c r="AL172" s="302"/>
      <c r="AM172" s="302"/>
      <c r="AN172" s="302"/>
      <c r="AO172" s="302"/>
      <c r="AP172" s="302"/>
      <c r="AQ172" s="302"/>
      <c r="AR172" s="302"/>
      <c r="AS172" s="302"/>
      <c r="AT172" s="302"/>
      <c r="AU172" s="302"/>
      <c r="AV172" s="302"/>
      <c r="AW172" s="302"/>
      <c r="AX172" s="302"/>
      <c r="AY172" s="302"/>
      <c r="AZ172" s="302"/>
      <c r="BA172" s="302"/>
      <c r="BB172" s="302"/>
      <c r="BC172" s="302"/>
      <c r="BD172" s="302"/>
      <c r="BE172" s="302"/>
      <c r="BF172" s="302"/>
      <c r="BG172" s="302"/>
      <c r="BH172" s="302"/>
      <c r="BI172" s="302"/>
      <c r="BJ172" s="302"/>
      <c r="BK172" s="302"/>
      <c r="BL172" s="302"/>
      <c r="BM172" s="302"/>
      <c r="BN172" s="302"/>
      <c r="BO172" s="302"/>
      <c r="BP172" s="302"/>
      <c r="BQ172" s="302"/>
      <c r="BR172" s="302"/>
      <c r="BS172" s="302"/>
      <c r="BT172" s="302"/>
      <c r="BU172" s="302"/>
      <c r="BV172" s="302"/>
      <c r="BW172" s="302"/>
      <c r="BX172" s="302"/>
      <c r="BY172" s="302"/>
      <c r="BZ172" s="302"/>
      <c r="CA172" s="302"/>
      <c r="CB172" s="302"/>
      <c r="CC172" s="302"/>
      <c r="CD172" s="302"/>
      <c r="CE172" s="302"/>
      <c r="CF172" s="302"/>
      <c r="CG172" s="302"/>
      <c r="CH172" s="302"/>
      <c r="CI172" s="302"/>
      <c r="CJ172" s="302"/>
      <c r="CK172" s="302"/>
      <c r="CL172" s="302"/>
      <c r="CM172" s="302"/>
      <c r="CN172" s="302"/>
      <c r="CO172" s="302"/>
      <c r="CP172" s="302"/>
      <c r="CQ172" s="302"/>
      <c r="CR172" s="302"/>
      <c r="CS172" s="302"/>
      <c r="CT172" s="302"/>
      <c r="CU172" s="302"/>
      <c r="CV172" s="302"/>
      <c r="CW172" s="302"/>
      <c r="CX172" s="302"/>
      <c r="CY172" s="302"/>
      <c r="CZ172" s="302"/>
    </row>
    <row r="173" spans="1:104" ht="15.75" x14ac:dyDescent="0.25">
      <c r="A173" s="297" t="s">
        <v>45</v>
      </c>
      <c r="B173" s="415"/>
      <c r="C173" s="303"/>
      <c r="D173" s="418"/>
      <c r="E173" s="289">
        <v>319</v>
      </c>
      <c r="F173" s="280"/>
      <c r="G173" s="281"/>
      <c r="H173" s="282" t="s">
        <v>268</v>
      </c>
      <c r="I173" s="283"/>
      <c r="J173" s="283"/>
      <c r="K173" s="444"/>
      <c r="L173" s="444"/>
      <c r="M173" s="444"/>
      <c r="N173" s="437"/>
      <c r="O173" s="437"/>
      <c r="P173" s="437"/>
      <c r="Q173" s="438">
        <f>SUM(K173:P173)</f>
        <v>0</v>
      </c>
      <c r="R173" s="296"/>
      <c r="T173" s="301"/>
      <c r="U173" s="302"/>
      <c r="V173" s="302"/>
      <c r="W173" s="302"/>
      <c r="X173" s="302"/>
      <c r="Y173" s="302"/>
      <c r="Z173" s="302"/>
      <c r="AA173" s="302"/>
      <c r="AB173" s="302"/>
      <c r="AC173" s="302"/>
      <c r="AD173" s="302"/>
      <c r="AE173" s="302"/>
      <c r="AF173" s="302"/>
      <c r="AG173" s="302"/>
      <c r="AH173" s="302"/>
      <c r="AI173" s="302"/>
      <c r="AJ173" s="302"/>
      <c r="AK173" s="302"/>
      <c r="AL173" s="302"/>
      <c r="AM173" s="302"/>
      <c r="AN173" s="302"/>
      <c r="AO173" s="302"/>
      <c r="AP173" s="302"/>
      <c r="AQ173" s="302"/>
      <c r="AR173" s="302"/>
      <c r="AS173" s="302"/>
      <c r="AT173" s="302"/>
      <c r="AU173" s="302"/>
      <c r="AV173" s="302"/>
      <c r="AW173" s="302"/>
      <c r="AX173" s="302"/>
      <c r="AY173" s="302"/>
      <c r="AZ173" s="302"/>
      <c r="BA173" s="302"/>
      <c r="BB173" s="302"/>
      <c r="BC173" s="302"/>
      <c r="BD173" s="302"/>
      <c r="BE173" s="302"/>
      <c r="BF173" s="302"/>
      <c r="BG173" s="302"/>
      <c r="BH173" s="302"/>
      <c r="BI173" s="302"/>
      <c r="BJ173" s="302"/>
      <c r="BK173" s="302"/>
      <c r="BL173" s="302"/>
      <c r="BM173" s="302"/>
      <c r="BN173" s="302"/>
      <c r="BO173" s="302"/>
      <c r="BP173" s="302"/>
      <c r="BQ173" s="302"/>
      <c r="BR173" s="302"/>
      <c r="BS173" s="302"/>
      <c r="BT173" s="302"/>
      <c r="BU173" s="302"/>
      <c r="BV173" s="302"/>
      <c r="BW173" s="302"/>
      <c r="BX173" s="302"/>
      <c r="BY173" s="302"/>
      <c r="BZ173" s="302"/>
      <c r="CA173" s="302"/>
      <c r="CB173" s="302"/>
      <c r="CC173" s="302"/>
      <c r="CD173" s="302"/>
      <c r="CE173" s="302"/>
      <c r="CF173" s="302"/>
      <c r="CG173" s="302"/>
      <c r="CH173" s="302"/>
      <c r="CI173" s="302"/>
      <c r="CJ173" s="302"/>
      <c r="CK173" s="302"/>
      <c r="CL173" s="302"/>
      <c r="CM173" s="302"/>
      <c r="CN173" s="302"/>
      <c r="CO173" s="302"/>
      <c r="CP173" s="302"/>
      <c r="CQ173" s="302"/>
      <c r="CR173" s="302"/>
      <c r="CS173" s="302"/>
      <c r="CT173" s="302"/>
      <c r="CU173" s="302"/>
      <c r="CV173" s="302"/>
      <c r="CW173" s="302"/>
      <c r="CX173" s="302"/>
      <c r="CY173" s="302"/>
      <c r="CZ173" s="302"/>
    </row>
    <row r="174" spans="1:104" ht="15.75" x14ac:dyDescent="0.25">
      <c r="A174" s="297"/>
      <c r="C174" s="287"/>
      <c r="D174" s="418"/>
      <c r="E174" s="289"/>
      <c r="F174" s="280"/>
      <c r="G174" s="281"/>
      <c r="H174" s="281" t="s">
        <v>267</v>
      </c>
      <c r="I174" s="283"/>
      <c r="J174" s="283"/>
      <c r="K174" s="434">
        <f t="shared" ref="K174:P174" si="49">SUM(K169:K173)</f>
        <v>649</v>
      </c>
      <c r="L174" s="434">
        <f t="shared" si="49"/>
        <v>0</v>
      </c>
      <c r="M174" s="434">
        <f t="shared" si="49"/>
        <v>82</v>
      </c>
      <c r="N174" s="434">
        <f t="shared" si="49"/>
        <v>0</v>
      </c>
      <c r="O174" s="434">
        <f t="shared" si="49"/>
        <v>0</v>
      </c>
      <c r="P174" s="434">
        <f t="shared" si="49"/>
        <v>0</v>
      </c>
      <c r="Q174" s="422">
        <f>SUM(K174:P174)+Q171</f>
        <v>731</v>
      </c>
      <c r="R174" s="296"/>
      <c r="T174" s="301"/>
      <c r="U174" s="302"/>
      <c r="V174" s="302"/>
      <c r="W174" s="302"/>
      <c r="X174" s="302"/>
      <c r="Y174" s="302"/>
      <c r="Z174" s="302"/>
      <c r="AA174" s="302"/>
      <c r="AB174" s="302"/>
      <c r="AC174" s="302"/>
      <c r="AD174" s="302"/>
      <c r="AE174" s="302"/>
      <c r="AF174" s="302"/>
      <c r="AG174" s="302"/>
      <c r="AH174" s="302"/>
      <c r="AI174" s="302"/>
      <c r="AJ174" s="302"/>
      <c r="AK174" s="302"/>
      <c r="AL174" s="302"/>
      <c r="AM174" s="302"/>
      <c r="AN174" s="302"/>
      <c r="AO174" s="302"/>
      <c r="AP174" s="302"/>
      <c r="AQ174" s="302"/>
      <c r="AR174" s="302"/>
      <c r="AS174" s="302"/>
      <c r="AT174" s="302"/>
      <c r="AU174" s="302"/>
      <c r="AV174" s="302"/>
      <c r="AW174" s="302"/>
      <c r="AX174" s="302"/>
      <c r="AY174" s="302"/>
      <c r="AZ174" s="302"/>
      <c r="BA174" s="302"/>
      <c r="BB174" s="302"/>
      <c r="BC174" s="302"/>
      <c r="BD174" s="302"/>
      <c r="BE174" s="302"/>
      <c r="BF174" s="302"/>
      <c r="BG174" s="302"/>
      <c r="BH174" s="302"/>
      <c r="BI174" s="302"/>
      <c r="BJ174" s="302"/>
      <c r="BK174" s="302"/>
      <c r="BL174" s="302"/>
      <c r="BM174" s="302"/>
      <c r="BN174" s="302"/>
      <c r="BO174" s="302"/>
      <c r="BP174" s="302"/>
      <c r="BQ174" s="302"/>
      <c r="BR174" s="302"/>
      <c r="BS174" s="302"/>
      <c r="BT174" s="302"/>
      <c r="BU174" s="302"/>
      <c r="BV174" s="302"/>
      <c r="BW174" s="302"/>
      <c r="BX174" s="302"/>
      <c r="BY174" s="302"/>
      <c r="BZ174" s="302"/>
      <c r="CA174" s="302"/>
      <c r="CB174" s="302"/>
      <c r="CC174" s="302"/>
      <c r="CD174" s="302"/>
      <c r="CE174" s="302"/>
      <c r="CF174" s="302"/>
      <c r="CG174" s="302"/>
      <c r="CH174" s="302"/>
      <c r="CI174" s="302"/>
      <c r="CJ174" s="302"/>
      <c r="CK174" s="302"/>
      <c r="CL174" s="302"/>
      <c r="CM174" s="302"/>
      <c r="CN174" s="302"/>
      <c r="CO174" s="302"/>
      <c r="CP174" s="302"/>
      <c r="CQ174" s="302"/>
      <c r="CR174" s="302"/>
      <c r="CS174" s="302"/>
      <c r="CT174" s="302"/>
      <c r="CU174" s="302"/>
      <c r="CV174" s="302"/>
      <c r="CW174" s="302"/>
      <c r="CX174" s="302"/>
      <c r="CY174" s="302"/>
      <c r="CZ174" s="302"/>
    </row>
    <row r="175" spans="1:104" ht="15.75" x14ac:dyDescent="0.25">
      <c r="A175" s="297" t="s">
        <v>46</v>
      </c>
      <c r="B175" s="298"/>
      <c r="C175" s="298"/>
      <c r="D175" s="304"/>
      <c r="E175" s="289">
        <v>6</v>
      </c>
      <c r="F175" s="280"/>
      <c r="G175" s="290"/>
      <c r="H175" s="309" t="s">
        <v>88</v>
      </c>
      <c r="I175" s="310"/>
      <c r="J175" s="311"/>
      <c r="K175" s="448">
        <f>K162+K163</f>
        <v>0</v>
      </c>
      <c r="L175" s="448">
        <f>L162</f>
        <v>0</v>
      </c>
      <c r="M175" s="448">
        <f>M162+M163</f>
        <v>0</v>
      </c>
      <c r="N175" s="448">
        <f>N162</f>
        <v>0</v>
      </c>
      <c r="O175" s="448">
        <f>O162</f>
        <v>0</v>
      </c>
      <c r="P175" s="448">
        <f>P162</f>
        <v>0</v>
      </c>
      <c r="Q175" s="422">
        <f>SUM(K175:P175)</f>
        <v>0</v>
      </c>
      <c r="R175" s="296" t="str">
        <f>IF(Q175=L180,"","NOT BALANCED")</f>
        <v/>
      </c>
      <c r="T175" s="301"/>
      <c r="U175" s="302"/>
      <c r="V175" s="302"/>
      <c r="W175" s="302"/>
      <c r="X175" s="302"/>
      <c r="Y175" s="302"/>
      <c r="Z175" s="302"/>
      <c r="AA175" s="302"/>
      <c r="AB175" s="302"/>
      <c r="AC175" s="302"/>
      <c r="AD175" s="302"/>
      <c r="AE175" s="302"/>
      <c r="AF175" s="302"/>
      <c r="AG175" s="302"/>
      <c r="AH175" s="302"/>
      <c r="AI175" s="302"/>
      <c r="AJ175" s="302"/>
      <c r="AK175" s="302"/>
      <c r="AL175" s="302"/>
      <c r="AM175" s="302"/>
      <c r="AN175" s="302"/>
      <c r="AO175" s="302"/>
      <c r="AP175" s="302"/>
      <c r="AQ175" s="302"/>
      <c r="AR175" s="302"/>
      <c r="AS175" s="302"/>
      <c r="AT175" s="302"/>
      <c r="AU175" s="302"/>
      <c r="AV175" s="302"/>
      <c r="AW175" s="302"/>
      <c r="AX175" s="302"/>
      <c r="AY175" s="302"/>
      <c r="AZ175" s="302"/>
      <c r="BA175" s="302"/>
      <c r="BB175" s="302"/>
      <c r="BC175" s="302"/>
      <c r="BD175" s="302"/>
      <c r="BE175" s="302"/>
      <c r="BF175" s="302"/>
      <c r="BG175" s="302"/>
      <c r="BH175" s="302"/>
      <c r="BI175" s="302"/>
      <c r="BJ175" s="302"/>
      <c r="BK175" s="302"/>
      <c r="BL175" s="302"/>
      <c r="BM175" s="302"/>
      <c r="BN175" s="302"/>
      <c r="BO175" s="302"/>
      <c r="BP175" s="302"/>
      <c r="BQ175" s="302"/>
      <c r="BR175" s="302"/>
      <c r="BS175" s="302"/>
      <c r="BT175" s="302"/>
      <c r="BU175" s="302"/>
      <c r="BV175" s="302"/>
      <c r="BW175" s="302"/>
      <c r="BX175" s="302"/>
      <c r="BY175" s="302"/>
      <c r="BZ175" s="302"/>
      <c r="CA175" s="302"/>
      <c r="CB175" s="302"/>
      <c r="CC175" s="302"/>
      <c r="CD175" s="302"/>
      <c r="CE175" s="302"/>
      <c r="CF175" s="302"/>
      <c r="CG175" s="302"/>
      <c r="CH175" s="302"/>
      <c r="CI175" s="302"/>
      <c r="CJ175" s="302"/>
      <c r="CK175" s="302"/>
      <c r="CL175" s="302"/>
      <c r="CM175" s="302"/>
      <c r="CN175" s="302"/>
      <c r="CO175" s="302"/>
      <c r="CP175" s="302"/>
      <c r="CQ175" s="302"/>
      <c r="CR175" s="302"/>
      <c r="CS175" s="302"/>
      <c r="CT175" s="302"/>
      <c r="CU175" s="302"/>
      <c r="CV175" s="302"/>
      <c r="CW175" s="302"/>
      <c r="CX175" s="302"/>
      <c r="CY175" s="302"/>
      <c r="CZ175" s="302"/>
    </row>
    <row r="176" spans="1:104" ht="15.75" x14ac:dyDescent="0.25">
      <c r="A176" s="297" t="s">
        <v>47</v>
      </c>
      <c r="B176" s="298"/>
      <c r="C176" s="298"/>
      <c r="D176" s="304"/>
      <c r="E176" s="289">
        <v>302</v>
      </c>
      <c r="F176" s="280"/>
      <c r="G176" s="290"/>
      <c r="H176" s="313" t="s">
        <v>67</v>
      </c>
      <c r="I176" s="314"/>
      <c r="J176" s="314"/>
      <c r="K176" s="405" t="str">
        <f t="shared" ref="K176:P176" si="50">IF(SUM(K175+K174-K168)&lt;0,K175+K174-K168,"")</f>
        <v/>
      </c>
      <c r="L176" s="405" t="str">
        <f t="shared" si="50"/>
        <v/>
      </c>
      <c r="M176" s="405" t="str">
        <f t="shared" si="50"/>
        <v/>
      </c>
      <c r="N176" s="405" t="str">
        <f t="shared" si="50"/>
        <v/>
      </c>
      <c r="O176" s="405" t="str">
        <f t="shared" si="50"/>
        <v/>
      </c>
      <c r="P176" s="405" t="str">
        <f t="shared" si="50"/>
        <v/>
      </c>
      <c r="Q176" s="422">
        <f>SUM(K176:P176)</f>
        <v>0</v>
      </c>
      <c r="T176" s="301"/>
      <c r="U176" s="302"/>
      <c r="V176" s="302"/>
      <c r="W176" s="302"/>
      <c r="X176" s="302"/>
      <c r="Y176" s="302"/>
      <c r="Z176" s="302"/>
      <c r="AA176" s="302"/>
      <c r="AB176" s="302"/>
      <c r="AC176" s="302"/>
      <c r="AD176" s="302"/>
      <c r="AE176" s="302"/>
      <c r="AF176" s="302"/>
      <c r="AG176" s="302"/>
      <c r="AH176" s="302"/>
      <c r="AI176" s="302"/>
      <c r="AJ176" s="302"/>
      <c r="AK176" s="302"/>
      <c r="AL176" s="302"/>
      <c r="AM176" s="302"/>
      <c r="AN176" s="302"/>
      <c r="AO176" s="302"/>
      <c r="AP176" s="302"/>
      <c r="AQ176" s="302"/>
      <c r="AR176" s="302"/>
      <c r="AS176" s="302"/>
      <c r="AT176" s="302"/>
      <c r="AU176" s="302"/>
      <c r="AV176" s="302"/>
      <c r="AW176" s="302"/>
      <c r="AX176" s="302"/>
      <c r="AY176" s="302"/>
      <c r="AZ176" s="302"/>
      <c r="BA176" s="302"/>
      <c r="BB176" s="302"/>
      <c r="BC176" s="302"/>
      <c r="BD176" s="302"/>
      <c r="BE176" s="302"/>
      <c r="BF176" s="302"/>
      <c r="BG176" s="302"/>
      <c r="BH176" s="302"/>
      <c r="BI176" s="302"/>
      <c r="BJ176" s="302"/>
      <c r="BK176" s="302"/>
      <c r="BL176" s="302"/>
      <c r="BM176" s="302"/>
      <c r="BN176" s="302"/>
      <c r="BO176" s="302"/>
      <c r="BP176" s="302"/>
      <c r="BQ176" s="302"/>
      <c r="BR176" s="302"/>
      <c r="BS176" s="302"/>
      <c r="BT176" s="302"/>
      <c r="BU176" s="302"/>
      <c r="BV176" s="302"/>
      <c r="BW176" s="302"/>
      <c r="BX176" s="302"/>
      <c r="BY176" s="302"/>
      <c r="BZ176" s="302"/>
      <c r="CA176" s="302"/>
      <c r="CB176" s="302"/>
      <c r="CC176" s="302"/>
      <c r="CD176" s="302"/>
      <c r="CE176" s="302"/>
      <c r="CF176" s="302"/>
      <c r="CG176" s="302"/>
      <c r="CH176" s="302"/>
      <c r="CI176" s="302"/>
      <c r="CJ176" s="302"/>
      <c r="CK176" s="302"/>
      <c r="CL176" s="302"/>
      <c r="CM176" s="302"/>
      <c r="CN176" s="302"/>
      <c r="CO176" s="302"/>
      <c r="CP176" s="302"/>
      <c r="CQ176" s="302"/>
      <c r="CR176" s="302"/>
      <c r="CS176" s="302"/>
      <c r="CT176" s="302"/>
      <c r="CU176" s="302"/>
      <c r="CV176" s="302"/>
      <c r="CW176" s="302"/>
      <c r="CX176" s="302"/>
      <c r="CY176" s="302"/>
      <c r="CZ176" s="302"/>
    </row>
    <row r="177" spans="1:104" ht="15.75" x14ac:dyDescent="0.25">
      <c r="A177" s="315" t="s">
        <v>53</v>
      </c>
      <c r="B177" s="316"/>
      <c r="C177" s="317"/>
      <c r="D177" s="278"/>
      <c r="E177" s="423">
        <f>SUM(E173:E176)</f>
        <v>627</v>
      </c>
      <c r="F177" s="319"/>
      <c r="G177" s="290"/>
      <c r="H177" s="320"/>
      <c r="K177" s="314"/>
      <c r="L177" s="455"/>
      <c r="M177" s="456"/>
      <c r="N177" s="457"/>
      <c r="O177" s="457"/>
      <c r="P177" s="457"/>
      <c r="Q177" s="458"/>
      <c r="S177" s="322"/>
      <c r="T177" s="302"/>
      <c r="U177" s="302"/>
      <c r="V177" s="302"/>
      <c r="W177" s="302"/>
      <c r="X177" s="302"/>
      <c r="Y177" s="302"/>
      <c r="Z177" s="302"/>
      <c r="AA177" s="302"/>
      <c r="AB177" s="302"/>
      <c r="AC177" s="302"/>
      <c r="AD177" s="302"/>
      <c r="AE177" s="302"/>
      <c r="AF177" s="302"/>
      <c r="AG177" s="302"/>
      <c r="AH177" s="302"/>
      <c r="AI177" s="302"/>
      <c r="AJ177" s="302"/>
      <c r="AK177" s="302"/>
      <c r="AL177" s="302"/>
      <c r="AM177" s="302"/>
      <c r="AN177" s="302"/>
      <c r="AO177" s="302"/>
      <c r="AP177" s="302"/>
      <c r="AQ177" s="302"/>
      <c r="AR177" s="302"/>
      <c r="AS177" s="302"/>
      <c r="AT177" s="302"/>
      <c r="AU177" s="302"/>
      <c r="AV177" s="302"/>
      <c r="AW177" s="302"/>
      <c r="AX177" s="302"/>
      <c r="AY177" s="302"/>
      <c r="AZ177" s="302"/>
      <c r="BA177" s="302"/>
      <c r="BB177" s="302"/>
      <c r="BC177" s="302"/>
      <c r="BD177" s="302"/>
      <c r="BE177" s="302"/>
      <c r="BF177" s="302"/>
      <c r="BG177" s="302"/>
      <c r="BH177" s="302"/>
      <c r="BI177" s="302"/>
      <c r="BJ177" s="302"/>
      <c r="BK177" s="302"/>
      <c r="BL177" s="302"/>
      <c r="BM177" s="302"/>
      <c r="BN177" s="302"/>
      <c r="BO177" s="302"/>
      <c r="BP177" s="302"/>
      <c r="BQ177" s="302"/>
      <c r="BR177" s="302"/>
      <c r="BS177" s="302"/>
      <c r="BT177" s="302"/>
      <c r="BU177" s="302"/>
      <c r="BV177" s="302"/>
      <c r="BW177" s="302"/>
      <c r="BX177" s="302"/>
      <c r="BY177" s="302"/>
      <c r="BZ177" s="302"/>
      <c r="CA177" s="302"/>
      <c r="CB177" s="302"/>
      <c r="CC177" s="302"/>
      <c r="CD177" s="302"/>
      <c r="CE177" s="302"/>
      <c r="CF177" s="302"/>
      <c r="CG177" s="302"/>
      <c r="CH177" s="302"/>
      <c r="CI177" s="302"/>
      <c r="CJ177" s="302"/>
      <c r="CK177" s="302"/>
      <c r="CL177" s="302"/>
      <c r="CM177" s="302"/>
      <c r="CN177" s="302"/>
      <c r="CO177" s="302"/>
      <c r="CP177" s="302"/>
      <c r="CQ177" s="302"/>
      <c r="CR177" s="302"/>
      <c r="CS177" s="302"/>
      <c r="CT177" s="302"/>
      <c r="CU177" s="302"/>
      <c r="CV177" s="302"/>
      <c r="CW177" s="302"/>
      <c r="CX177" s="302"/>
      <c r="CY177" s="302"/>
      <c r="CZ177" s="302"/>
    </row>
    <row r="178" spans="1:104" ht="12.75" x14ac:dyDescent="0.2">
      <c r="A178" s="323"/>
      <c r="B178" s="324"/>
      <c r="C178" s="325"/>
      <c r="D178" s="326"/>
      <c r="E178" s="319"/>
      <c r="F178" s="319"/>
      <c r="G178" s="327"/>
      <c r="H178" s="328"/>
      <c r="K178" s="329" t="s">
        <v>89</v>
      </c>
      <c r="L178" s="322"/>
      <c r="M178" s="80"/>
      <c r="N178" s="80"/>
      <c r="P178" s="330" t="s">
        <v>90</v>
      </c>
      <c r="Q178" s="97"/>
      <c r="R178" s="97"/>
      <c r="U178" s="302"/>
      <c r="V178" s="302"/>
      <c r="W178" s="302"/>
      <c r="X178" s="302"/>
      <c r="Y178" s="302"/>
      <c r="Z178" s="302"/>
      <c r="AA178" s="302"/>
      <c r="AB178" s="302"/>
      <c r="AC178" s="302"/>
      <c r="AD178" s="302"/>
      <c r="AE178" s="302"/>
      <c r="AF178" s="302"/>
      <c r="AG178" s="302"/>
      <c r="AH178" s="302"/>
      <c r="AI178" s="302"/>
      <c r="AJ178" s="302"/>
      <c r="AK178" s="302"/>
      <c r="AL178" s="302"/>
      <c r="AM178" s="302"/>
      <c r="AN178" s="302"/>
      <c r="AO178" s="302"/>
      <c r="AP178" s="302"/>
      <c r="AQ178" s="302"/>
      <c r="AR178" s="302"/>
      <c r="AS178" s="302"/>
      <c r="AT178" s="302"/>
      <c r="AU178" s="302"/>
      <c r="AV178" s="302"/>
      <c r="AW178" s="302"/>
      <c r="AX178" s="302"/>
      <c r="AY178" s="302"/>
      <c r="AZ178" s="302"/>
      <c r="BA178" s="302"/>
      <c r="BB178" s="302"/>
      <c r="BC178" s="302"/>
      <c r="BD178" s="302"/>
      <c r="BE178" s="302"/>
      <c r="BF178" s="302"/>
      <c r="BG178" s="302"/>
      <c r="BH178" s="302"/>
      <c r="BI178" s="302"/>
      <c r="BJ178" s="302"/>
      <c r="BK178" s="302"/>
      <c r="BL178" s="302"/>
      <c r="BM178" s="302"/>
      <c r="BN178" s="302"/>
      <c r="BO178" s="302"/>
      <c r="BP178" s="302"/>
      <c r="BQ178" s="302"/>
      <c r="BR178" s="302"/>
      <c r="BS178" s="302"/>
      <c r="BT178" s="302"/>
      <c r="BU178" s="302"/>
      <c r="BV178" s="302"/>
      <c r="BW178" s="302"/>
      <c r="BX178" s="302"/>
      <c r="BY178" s="302"/>
      <c r="BZ178" s="302"/>
      <c r="CA178" s="302"/>
      <c r="CB178" s="302"/>
      <c r="CC178" s="302"/>
      <c r="CD178" s="302"/>
      <c r="CE178" s="302"/>
      <c r="CF178" s="302"/>
      <c r="CG178" s="302"/>
      <c r="CH178" s="302"/>
      <c r="CI178" s="302"/>
      <c r="CJ178" s="302"/>
      <c r="CK178" s="302"/>
      <c r="CL178" s="302"/>
      <c r="CM178" s="302"/>
      <c r="CN178" s="302"/>
      <c r="CO178" s="302"/>
      <c r="CP178" s="302"/>
      <c r="CQ178" s="302"/>
      <c r="CR178" s="302"/>
      <c r="CS178" s="302"/>
      <c r="CT178" s="302"/>
      <c r="CU178" s="302"/>
      <c r="CV178" s="302"/>
      <c r="CW178" s="302"/>
      <c r="CX178" s="302"/>
      <c r="CY178" s="302"/>
      <c r="CZ178" s="302"/>
    </row>
    <row r="179" spans="1:104" ht="12.75" x14ac:dyDescent="0.2">
      <c r="A179" s="332"/>
      <c r="B179" s="287"/>
      <c r="C179" s="287"/>
      <c r="D179" s="333"/>
      <c r="E179" s="334"/>
      <c r="F179" s="319"/>
      <c r="G179" s="1090" t="s">
        <v>139</v>
      </c>
      <c r="H179" s="1091"/>
      <c r="K179" s="424" t="s">
        <v>20</v>
      </c>
      <c r="L179" s="425" t="s">
        <v>49</v>
      </c>
      <c r="P179" s="424" t="s">
        <v>20</v>
      </c>
      <c r="Q179" s="425" t="s">
        <v>93</v>
      </c>
      <c r="U179" s="302"/>
      <c r="V179" s="302"/>
      <c r="W179" s="302"/>
      <c r="X179" s="302"/>
      <c r="Y179" s="302"/>
      <c r="Z179" s="302"/>
      <c r="AA179" s="302"/>
      <c r="AB179" s="302"/>
      <c r="AC179" s="302"/>
      <c r="AD179" s="302"/>
      <c r="AE179" s="302"/>
      <c r="AF179" s="302"/>
      <c r="AG179" s="302"/>
      <c r="AH179" s="302"/>
      <c r="AI179" s="302"/>
      <c r="AJ179" s="302"/>
      <c r="AK179" s="302"/>
      <c r="AL179" s="302"/>
      <c r="AM179" s="302"/>
      <c r="AN179" s="302"/>
      <c r="AO179" s="302"/>
      <c r="AP179" s="302"/>
      <c r="AQ179" s="302"/>
      <c r="AR179" s="302"/>
      <c r="AS179" s="302"/>
      <c r="AT179" s="302"/>
      <c r="AU179" s="302"/>
      <c r="AV179" s="302"/>
      <c r="AW179" s="302"/>
      <c r="AX179" s="302"/>
      <c r="AY179" s="302"/>
      <c r="AZ179" s="302"/>
      <c r="BA179" s="302"/>
      <c r="BB179" s="302"/>
      <c r="BC179" s="302"/>
      <c r="BD179" s="302"/>
      <c r="BE179" s="302"/>
      <c r="BF179" s="302"/>
      <c r="BG179" s="302"/>
      <c r="BH179" s="302"/>
      <c r="BI179" s="302"/>
      <c r="BJ179" s="302"/>
      <c r="BK179" s="302"/>
      <c r="BL179" s="302"/>
      <c r="BM179" s="302"/>
      <c r="BN179" s="302"/>
      <c r="BO179" s="302"/>
      <c r="BP179" s="302"/>
      <c r="BQ179" s="302"/>
      <c r="BR179" s="302"/>
      <c r="BS179" s="302"/>
      <c r="BT179" s="302"/>
      <c r="BU179" s="302"/>
      <c r="BV179" s="302"/>
      <c r="BW179" s="302"/>
      <c r="BX179" s="302"/>
      <c r="BY179" s="302"/>
      <c r="BZ179" s="302"/>
      <c r="CA179" s="302"/>
      <c r="CB179" s="302"/>
      <c r="CC179" s="302"/>
      <c r="CD179" s="302"/>
      <c r="CE179" s="302"/>
      <c r="CF179" s="302"/>
      <c r="CG179" s="302"/>
      <c r="CH179" s="302"/>
      <c r="CI179" s="302"/>
      <c r="CJ179" s="302"/>
      <c r="CK179" s="302"/>
      <c r="CL179" s="302"/>
      <c r="CM179" s="302"/>
      <c r="CN179" s="302"/>
      <c r="CO179" s="302"/>
      <c r="CP179" s="302"/>
      <c r="CQ179" s="302"/>
      <c r="CR179" s="302"/>
      <c r="CS179" s="302"/>
      <c r="CT179" s="302"/>
      <c r="CU179" s="302"/>
      <c r="CV179" s="302"/>
      <c r="CW179" s="302"/>
      <c r="CX179" s="302"/>
      <c r="CY179" s="302"/>
      <c r="CZ179" s="302"/>
    </row>
    <row r="180" spans="1:104" ht="12.75" x14ac:dyDescent="0.2">
      <c r="A180" s="340"/>
      <c r="B180" s="287"/>
      <c r="C180" s="287"/>
      <c r="D180" s="333"/>
      <c r="E180" s="334"/>
      <c r="F180" s="341" t="s">
        <v>54</v>
      </c>
      <c r="G180" s="1082"/>
      <c r="H180" s="1083"/>
      <c r="K180" s="459">
        <f>B2</f>
        <v>43168</v>
      </c>
      <c r="L180" s="460">
        <f>Q162+Q163</f>
        <v>0</v>
      </c>
      <c r="M180" s="461"/>
      <c r="O180" s="462"/>
      <c r="P180" s="1052">
        <f>B2</f>
        <v>43168</v>
      </c>
      <c r="Q180" s="1048">
        <f>K172+L172+M172+N172+O172+P172</f>
        <v>731</v>
      </c>
      <c r="R180" s="354"/>
      <c r="S180" s="463"/>
      <c r="U180" s="302"/>
      <c r="V180" s="302"/>
      <c r="W180" s="302"/>
      <c r="X180" s="302"/>
      <c r="Y180" s="302"/>
      <c r="Z180" s="302"/>
      <c r="AA180" s="302"/>
      <c r="AB180" s="302"/>
      <c r="AC180" s="302"/>
      <c r="AD180" s="302"/>
      <c r="AE180" s="302"/>
      <c r="AF180" s="302"/>
      <c r="AG180" s="302"/>
      <c r="AH180" s="302"/>
      <c r="AI180" s="302"/>
      <c r="AJ180" s="302"/>
      <c r="AK180" s="302"/>
      <c r="AL180" s="302"/>
      <c r="AM180" s="302"/>
      <c r="AN180" s="302"/>
      <c r="AO180" s="302"/>
      <c r="AP180" s="302"/>
      <c r="AQ180" s="302"/>
      <c r="AR180" s="302"/>
      <c r="AS180" s="302"/>
      <c r="AT180" s="302"/>
      <c r="AU180" s="302"/>
      <c r="AV180" s="302"/>
      <c r="AW180" s="302"/>
      <c r="AX180" s="302"/>
      <c r="AY180" s="302"/>
      <c r="AZ180" s="302"/>
      <c r="BA180" s="302"/>
      <c r="BB180" s="302"/>
      <c r="BC180" s="302"/>
      <c r="BD180" s="302"/>
      <c r="BE180" s="302"/>
      <c r="BF180" s="302"/>
      <c r="BG180" s="302"/>
      <c r="BH180" s="302"/>
      <c r="BI180" s="302"/>
      <c r="BJ180" s="302"/>
      <c r="BK180" s="302"/>
      <c r="BL180" s="302"/>
      <c r="BM180" s="302"/>
      <c r="BN180" s="302"/>
      <c r="BO180" s="302"/>
      <c r="BP180" s="302"/>
      <c r="BQ180" s="302"/>
      <c r="BR180" s="302"/>
      <c r="BS180" s="302"/>
      <c r="BT180" s="302"/>
      <c r="BU180" s="302"/>
      <c r="BV180" s="302"/>
      <c r="BW180" s="302"/>
      <c r="BX180" s="302"/>
      <c r="BY180" s="302"/>
      <c r="BZ180" s="302"/>
      <c r="CA180" s="302"/>
      <c r="CB180" s="302"/>
      <c r="CC180" s="302"/>
      <c r="CD180" s="302"/>
      <c r="CE180" s="302"/>
      <c r="CF180" s="302"/>
      <c r="CG180" s="302"/>
      <c r="CH180" s="302"/>
      <c r="CI180" s="302"/>
      <c r="CJ180" s="302"/>
      <c r="CK180" s="302"/>
      <c r="CL180" s="302"/>
      <c r="CM180" s="302"/>
      <c r="CN180" s="302"/>
      <c r="CO180" s="302"/>
      <c r="CP180" s="302"/>
      <c r="CQ180" s="302"/>
      <c r="CR180" s="302"/>
      <c r="CS180" s="302"/>
      <c r="CT180" s="302"/>
      <c r="CU180" s="302"/>
      <c r="CV180" s="302"/>
      <c r="CW180" s="302"/>
      <c r="CX180" s="302"/>
      <c r="CY180" s="302"/>
      <c r="CZ180" s="302"/>
    </row>
    <row r="181" spans="1:104" ht="12.75" x14ac:dyDescent="0.2">
      <c r="A181" s="265"/>
      <c r="B181" s="333"/>
      <c r="C181" s="266"/>
      <c r="D181" s="266"/>
      <c r="E181" s="347"/>
      <c r="F181" s="341" t="s">
        <v>82</v>
      </c>
      <c r="G181" s="1082"/>
      <c r="H181" s="1083"/>
      <c r="K181" s="122"/>
      <c r="L181" s="349"/>
      <c r="M181" s="461"/>
      <c r="O181" s="462"/>
      <c r="P181" s="1053"/>
      <c r="Q181" s="1050"/>
      <c r="R181" s="354"/>
      <c r="S181" s="463"/>
      <c r="U181" s="302"/>
      <c r="V181" s="302"/>
      <c r="W181" s="302"/>
      <c r="X181" s="302"/>
      <c r="Y181" s="302"/>
      <c r="Z181" s="302"/>
      <c r="AA181" s="302"/>
      <c r="AB181" s="302"/>
      <c r="AC181" s="302"/>
      <c r="AD181" s="302"/>
      <c r="AE181" s="302"/>
      <c r="AF181" s="302"/>
      <c r="AG181" s="302"/>
      <c r="AH181" s="302"/>
      <c r="AI181" s="302"/>
      <c r="AJ181" s="302"/>
      <c r="AK181" s="302"/>
      <c r="AL181" s="302"/>
      <c r="AM181" s="302"/>
      <c r="AN181" s="302"/>
      <c r="AO181" s="302"/>
      <c r="AP181" s="302"/>
      <c r="AQ181" s="302"/>
      <c r="AR181" s="302"/>
      <c r="AS181" s="302"/>
      <c r="AT181" s="302"/>
      <c r="AU181" s="302"/>
      <c r="AV181" s="302"/>
      <c r="AW181" s="302"/>
      <c r="AX181" s="302"/>
      <c r="AY181" s="302"/>
      <c r="AZ181" s="302"/>
      <c r="BA181" s="302"/>
      <c r="BB181" s="302"/>
      <c r="BC181" s="302"/>
      <c r="BD181" s="302"/>
      <c r="BE181" s="302"/>
      <c r="BF181" s="302"/>
      <c r="BG181" s="302"/>
      <c r="BH181" s="302"/>
      <c r="BI181" s="302"/>
      <c r="BJ181" s="302"/>
      <c r="BK181" s="302"/>
      <c r="BL181" s="302"/>
      <c r="BM181" s="302"/>
      <c r="BN181" s="302"/>
      <c r="BO181" s="302"/>
      <c r="BP181" s="302"/>
      <c r="BQ181" s="302"/>
      <c r="BR181" s="302"/>
      <c r="BS181" s="302"/>
      <c r="BT181" s="302"/>
      <c r="BU181" s="302"/>
      <c r="BV181" s="302"/>
      <c r="BW181" s="302"/>
      <c r="BX181" s="302"/>
      <c r="BY181" s="302"/>
      <c r="BZ181" s="302"/>
      <c r="CA181" s="302"/>
      <c r="CB181" s="302"/>
      <c r="CC181" s="302"/>
      <c r="CD181" s="302"/>
      <c r="CE181" s="302"/>
      <c r="CF181" s="302"/>
      <c r="CG181" s="302"/>
      <c r="CH181" s="302"/>
      <c r="CI181" s="302"/>
      <c r="CJ181" s="302"/>
      <c r="CK181" s="302"/>
      <c r="CL181" s="302"/>
      <c r="CM181" s="302"/>
      <c r="CN181" s="302"/>
      <c r="CO181" s="302"/>
      <c r="CP181" s="302"/>
      <c r="CQ181" s="302"/>
      <c r="CR181" s="302"/>
      <c r="CS181" s="302"/>
      <c r="CT181" s="302"/>
      <c r="CU181" s="302"/>
      <c r="CV181" s="302"/>
      <c r="CW181" s="302"/>
      <c r="CX181" s="302"/>
      <c r="CY181" s="302"/>
      <c r="CZ181" s="302"/>
    </row>
    <row r="182" spans="1:104" ht="12.75" x14ac:dyDescent="0.2">
      <c r="A182" s="333"/>
      <c r="B182" s="350"/>
      <c r="C182" s="333"/>
      <c r="D182" s="333"/>
      <c r="E182" s="351"/>
      <c r="F182" s="341" t="s">
        <v>55</v>
      </c>
      <c r="G182" s="1082"/>
      <c r="H182" s="1083"/>
      <c r="I182" s="357"/>
      <c r="J182" s="357"/>
      <c r="Q182" s="354"/>
      <c r="R182" s="354"/>
      <c r="S182" s="355"/>
      <c r="U182" s="302"/>
      <c r="V182" s="302"/>
      <c r="W182" s="302"/>
      <c r="X182" s="302"/>
      <c r="Y182" s="302"/>
      <c r="Z182" s="302"/>
      <c r="AA182" s="302"/>
      <c r="AB182" s="302"/>
      <c r="AC182" s="302"/>
      <c r="AD182" s="302"/>
      <c r="AE182" s="302"/>
      <c r="AF182" s="302"/>
      <c r="AG182" s="302"/>
      <c r="AH182" s="302"/>
      <c r="AI182" s="302"/>
      <c r="AJ182" s="302"/>
      <c r="AK182" s="302"/>
      <c r="AL182" s="302"/>
      <c r="AM182" s="302"/>
      <c r="AN182" s="302"/>
      <c r="AO182" s="302"/>
      <c r="AP182" s="302"/>
      <c r="AQ182" s="302"/>
      <c r="AR182" s="302"/>
      <c r="AS182" s="302"/>
      <c r="AT182" s="302"/>
      <c r="AU182" s="302"/>
      <c r="AV182" s="302"/>
      <c r="AW182" s="302"/>
      <c r="AX182" s="302"/>
      <c r="AY182" s="302"/>
      <c r="AZ182" s="302"/>
      <c r="BA182" s="302"/>
      <c r="BB182" s="302"/>
      <c r="BC182" s="302"/>
      <c r="BD182" s="302"/>
      <c r="BE182" s="302"/>
      <c r="BF182" s="302"/>
      <c r="BG182" s="302"/>
      <c r="BH182" s="302"/>
      <c r="BI182" s="302"/>
      <c r="BJ182" s="302"/>
      <c r="BK182" s="302"/>
      <c r="BL182" s="302"/>
      <c r="BM182" s="302"/>
      <c r="BN182" s="302"/>
      <c r="BO182" s="302"/>
      <c r="BP182" s="302"/>
      <c r="BQ182" s="302"/>
      <c r="BR182" s="302"/>
      <c r="BS182" s="302"/>
      <c r="BT182" s="302"/>
      <c r="BU182" s="302"/>
      <c r="BV182" s="302"/>
      <c r="BW182" s="302"/>
      <c r="BX182" s="302"/>
      <c r="BY182" s="302"/>
      <c r="BZ182" s="302"/>
      <c r="CA182" s="302"/>
      <c r="CB182" s="302"/>
      <c r="CC182" s="302"/>
      <c r="CD182" s="302"/>
      <c r="CE182" s="302"/>
      <c r="CF182" s="302"/>
      <c r="CG182" s="302"/>
      <c r="CH182" s="302"/>
      <c r="CI182" s="302"/>
      <c r="CJ182" s="302"/>
      <c r="CK182" s="302"/>
      <c r="CL182" s="302"/>
      <c r="CM182" s="302"/>
      <c r="CN182" s="302"/>
      <c r="CO182" s="302"/>
      <c r="CP182" s="302"/>
      <c r="CQ182" s="302"/>
      <c r="CR182" s="302"/>
      <c r="CS182" s="302"/>
      <c r="CT182" s="302"/>
      <c r="CU182" s="302"/>
      <c r="CV182" s="302"/>
      <c r="CW182" s="302"/>
      <c r="CX182" s="302"/>
      <c r="CY182" s="302"/>
      <c r="CZ182" s="302"/>
    </row>
    <row r="183" spans="1:104" ht="12.75" x14ac:dyDescent="0.2">
      <c r="A183" s="178"/>
      <c r="B183" s="178"/>
      <c r="C183" s="178"/>
      <c r="D183" s="178"/>
      <c r="E183" s="178"/>
      <c r="F183" s="341" t="s">
        <v>85</v>
      </c>
      <c r="G183" s="1086"/>
      <c r="H183" s="1087"/>
      <c r="I183" s="357"/>
      <c r="J183" s="357"/>
      <c r="K183" s="357"/>
      <c r="Q183" s="354"/>
      <c r="R183" s="354"/>
      <c r="S183" s="355"/>
      <c r="U183" s="302"/>
      <c r="V183" s="302"/>
      <c r="W183" s="302"/>
      <c r="X183" s="302"/>
      <c r="Y183" s="302"/>
      <c r="Z183" s="302"/>
      <c r="AA183" s="302"/>
      <c r="AB183" s="302"/>
      <c r="AC183" s="302"/>
      <c r="AD183" s="302"/>
      <c r="AE183" s="302"/>
      <c r="AF183" s="302"/>
      <c r="AG183" s="302"/>
      <c r="AH183" s="302"/>
      <c r="AI183" s="302"/>
      <c r="AJ183" s="302"/>
      <c r="AK183" s="302"/>
      <c r="AL183" s="302"/>
      <c r="AM183" s="302"/>
      <c r="AN183" s="302"/>
      <c r="AO183" s="302"/>
      <c r="AP183" s="302"/>
      <c r="AQ183" s="302"/>
      <c r="AR183" s="302"/>
      <c r="AS183" s="302"/>
      <c r="AT183" s="302"/>
      <c r="AU183" s="302"/>
      <c r="AV183" s="302"/>
      <c r="AW183" s="302"/>
      <c r="AX183" s="302"/>
      <c r="AY183" s="302"/>
      <c r="AZ183" s="302"/>
      <c r="BA183" s="302"/>
      <c r="BB183" s="302"/>
      <c r="BC183" s="302"/>
      <c r="BD183" s="302"/>
      <c r="BE183" s="302"/>
      <c r="BF183" s="302"/>
      <c r="BG183" s="302"/>
      <c r="BH183" s="302"/>
      <c r="BI183" s="302"/>
      <c r="BJ183" s="302"/>
      <c r="BK183" s="302"/>
      <c r="BL183" s="302"/>
      <c r="BM183" s="302"/>
      <c r="BN183" s="302"/>
      <c r="BO183" s="302"/>
      <c r="BP183" s="302"/>
      <c r="BQ183" s="302"/>
      <c r="BR183" s="302"/>
      <c r="BS183" s="302"/>
      <c r="BT183" s="302"/>
      <c r="BU183" s="302"/>
      <c r="BV183" s="302"/>
      <c r="BW183" s="302"/>
      <c r="BX183" s="302"/>
      <c r="BY183" s="302"/>
      <c r="BZ183" s="302"/>
      <c r="CA183" s="302"/>
      <c r="CB183" s="302"/>
      <c r="CC183" s="302"/>
      <c r="CD183" s="302"/>
      <c r="CE183" s="302"/>
      <c r="CF183" s="302"/>
      <c r="CG183" s="302"/>
      <c r="CH183" s="302"/>
      <c r="CI183" s="302"/>
      <c r="CJ183" s="302"/>
      <c r="CK183" s="302"/>
      <c r="CL183" s="302"/>
      <c r="CM183" s="302"/>
      <c r="CN183" s="302"/>
      <c r="CO183" s="302"/>
      <c r="CP183" s="302"/>
      <c r="CQ183" s="302"/>
      <c r="CR183" s="302"/>
      <c r="CS183" s="302"/>
      <c r="CT183" s="302"/>
      <c r="CU183" s="302"/>
      <c r="CV183" s="302"/>
      <c r="CW183" s="302"/>
      <c r="CX183" s="302"/>
      <c r="CY183" s="302"/>
      <c r="CZ183" s="302"/>
    </row>
    <row r="184" spans="1:104" x14ac:dyDescent="0.2">
      <c r="A184" s="178"/>
      <c r="B184" s="178"/>
      <c r="C184" s="178"/>
      <c r="D184" s="178"/>
      <c r="E184" s="178"/>
      <c r="I184" s="357"/>
      <c r="J184" s="357"/>
      <c r="K184" s="357"/>
      <c r="Q184" s="354"/>
      <c r="R184" s="354"/>
      <c r="S184" s="355"/>
      <c r="U184" s="302"/>
      <c r="V184" s="302"/>
      <c r="W184" s="302"/>
      <c r="X184" s="302"/>
      <c r="Y184" s="302"/>
      <c r="Z184" s="302"/>
      <c r="AA184" s="302"/>
      <c r="AB184" s="302"/>
      <c r="AC184" s="302"/>
      <c r="AD184" s="302"/>
      <c r="AE184" s="302"/>
      <c r="AF184" s="302"/>
      <c r="AG184" s="302"/>
      <c r="AH184" s="302"/>
      <c r="AI184" s="302"/>
      <c r="AJ184" s="302"/>
      <c r="AK184" s="302"/>
      <c r="AL184" s="302"/>
      <c r="AM184" s="302"/>
      <c r="AN184" s="302"/>
      <c r="AO184" s="302"/>
      <c r="AP184" s="302"/>
      <c r="AQ184" s="302"/>
      <c r="AR184" s="302"/>
      <c r="AS184" s="302"/>
      <c r="AT184" s="302"/>
      <c r="AU184" s="302"/>
      <c r="AV184" s="302"/>
      <c r="AW184" s="302"/>
      <c r="AX184" s="302"/>
      <c r="AY184" s="302"/>
      <c r="AZ184" s="302"/>
      <c r="BA184" s="302"/>
      <c r="BB184" s="302"/>
      <c r="BC184" s="302"/>
      <c r="BD184" s="302"/>
      <c r="BE184" s="302"/>
      <c r="BF184" s="302"/>
      <c r="BG184" s="302"/>
      <c r="BH184" s="302"/>
      <c r="BI184" s="302"/>
      <c r="BJ184" s="302"/>
      <c r="BK184" s="302"/>
      <c r="BL184" s="302"/>
      <c r="BM184" s="302"/>
      <c r="BN184" s="302"/>
      <c r="BO184" s="302"/>
      <c r="BP184" s="302"/>
      <c r="BQ184" s="302"/>
      <c r="BR184" s="302"/>
      <c r="BS184" s="302"/>
      <c r="BT184" s="302"/>
      <c r="BU184" s="302"/>
      <c r="BV184" s="302"/>
      <c r="BW184" s="302"/>
      <c r="BX184" s="302"/>
      <c r="BY184" s="302"/>
      <c r="BZ184" s="302"/>
      <c r="CA184" s="302"/>
      <c r="CB184" s="302"/>
      <c r="CC184" s="302"/>
      <c r="CD184" s="302"/>
      <c r="CE184" s="302"/>
      <c r="CF184" s="302"/>
      <c r="CG184" s="302"/>
      <c r="CH184" s="302"/>
      <c r="CI184" s="302"/>
      <c r="CJ184" s="302"/>
      <c r="CK184" s="302"/>
      <c r="CL184" s="302"/>
      <c r="CM184" s="302"/>
      <c r="CN184" s="302"/>
      <c r="CO184" s="302"/>
      <c r="CP184" s="302"/>
      <c r="CQ184" s="302"/>
      <c r="CR184" s="302"/>
      <c r="CS184" s="302"/>
      <c r="CT184" s="302"/>
      <c r="CU184" s="302"/>
      <c r="CV184" s="302"/>
      <c r="CW184" s="302"/>
      <c r="CX184" s="302"/>
      <c r="CY184" s="302"/>
      <c r="CZ184" s="302"/>
    </row>
    <row r="185" spans="1:104" x14ac:dyDescent="0.2">
      <c r="A185" s="178"/>
      <c r="B185" s="178"/>
      <c r="C185" s="178"/>
      <c r="D185" s="178"/>
      <c r="E185" s="178"/>
      <c r="I185" s="357"/>
      <c r="J185" s="357"/>
      <c r="K185" s="357"/>
      <c r="Q185" s="354"/>
      <c r="R185" s="354"/>
      <c r="S185" s="355"/>
    </row>
    <row r="186" spans="1:104" x14ac:dyDescent="0.2">
      <c r="I186" s="357"/>
      <c r="J186" s="357"/>
      <c r="K186" s="357"/>
      <c r="Q186" s="354"/>
      <c r="R186" s="354"/>
      <c r="S186" s="355"/>
    </row>
    <row r="187" spans="1:104" x14ac:dyDescent="0.2">
      <c r="I187" s="357"/>
      <c r="J187" s="357"/>
      <c r="K187" s="357"/>
      <c r="Q187" s="354"/>
      <c r="R187" s="354"/>
      <c r="S187" s="355"/>
    </row>
    <row r="188" spans="1:104" x14ac:dyDescent="0.2">
      <c r="I188" s="357"/>
      <c r="J188" s="357"/>
      <c r="K188" s="357"/>
      <c r="Q188" s="354"/>
      <c r="R188" s="354"/>
      <c r="S188" s="355"/>
    </row>
    <row r="189" spans="1:104" x14ac:dyDescent="0.2">
      <c r="I189" s="357"/>
      <c r="J189" s="357"/>
      <c r="K189" s="357"/>
      <c r="Q189" s="354"/>
      <c r="R189" s="354"/>
      <c r="S189" s="355"/>
    </row>
    <row r="190" spans="1:104" x14ac:dyDescent="0.2">
      <c r="I190" s="357"/>
      <c r="J190" s="357"/>
      <c r="K190" s="357"/>
      <c r="Q190" s="354"/>
      <c r="R190" s="354"/>
      <c r="S190" s="355"/>
    </row>
    <row r="191" spans="1:104" x14ac:dyDescent="0.2">
      <c r="I191" s="357"/>
      <c r="J191" s="357"/>
      <c r="K191" s="357"/>
      <c r="O191" s="359"/>
      <c r="Q191" s="354"/>
      <c r="R191" s="354"/>
      <c r="S191" s="355"/>
    </row>
    <row r="192" spans="1:104" x14ac:dyDescent="0.2">
      <c r="I192" s="357"/>
      <c r="J192" s="357"/>
      <c r="K192" s="357"/>
      <c r="P192" s="359"/>
      <c r="Q192" s="354"/>
      <c r="R192" s="354"/>
      <c r="S192" s="355"/>
    </row>
    <row r="193" spans="9:19" x14ac:dyDescent="0.2">
      <c r="I193" s="357"/>
      <c r="J193" s="357"/>
      <c r="K193" s="357"/>
      <c r="Q193" s="354"/>
      <c r="R193" s="354"/>
      <c r="S193" s="355"/>
    </row>
    <row r="194" spans="9:19" x14ac:dyDescent="0.2">
      <c r="I194" s="357"/>
      <c r="J194" s="357"/>
      <c r="K194" s="357"/>
      <c r="Q194" s="354"/>
      <c r="R194" s="354"/>
      <c r="S194" s="355"/>
    </row>
    <row r="195" spans="9:19" x14ac:dyDescent="0.2">
      <c r="I195" s="357"/>
      <c r="J195" s="357"/>
      <c r="K195" s="357"/>
      <c r="Q195" s="354"/>
      <c r="R195" s="354"/>
      <c r="S195" s="355"/>
    </row>
    <row r="196" spans="9:19" x14ac:dyDescent="0.2">
      <c r="I196" s="357"/>
      <c r="J196" s="357"/>
      <c r="K196" s="357"/>
      <c r="Q196" s="354"/>
      <c r="R196" s="354"/>
      <c r="S196" s="355"/>
    </row>
    <row r="197" spans="9:19" x14ac:dyDescent="0.2">
      <c r="I197" s="357"/>
      <c r="J197" s="357"/>
      <c r="K197" s="357"/>
      <c r="Q197" s="354"/>
      <c r="R197" s="354"/>
      <c r="S197" s="355"/>
    </row>
    <row r="198" spans="9:19" x14ac:dyDescent="0.2">
      <c r="I198" s="357"/>
      <c r="J198" s="357"/>
      <c r="K198" s="357"/>
      <c r="Q198" s="354"/>
      <c r="R198" s="354"/>
      <c r="S198" s="355"/>
    </row>
    <row r="199" spans="9:19" x14ac:dyDescent="0.2">
      <c r="I199" s="357"/>
      <c r="J199" s="357"/>
      <c r="K199" s="357"/>
      <c r="Q199" s="354"/>
      <c r="R199" s="354"/>
      <c r="S199" s="355"/>
    </row>
    <row r="200" spans="9:19" x14ac:dyDescent="0.2">
      <c r="I200" s="357"/>
      <c r="J200" s="357"/>
      <c r="K200" s="357"/>
      <c r="Q200" s="354"/>
      <c r="R200" s="354"/>
      <c r="S200" s="355"/>
    </row>
    <row r="201" spans="9:19" x14ac:dyDescent="0.2">
      <c r="I201" s="357"/>
      <c r="J201" s="357"/>
      <c r="K201" s="357"/>
      <c r="Q201" s="354"/>
      <c r="R201" s="354"/>
      <c r="S201" s="355"/>
    </row>
    <row r="202" spans="9:19" x14ac:dyDescent="0.2">
      <c r="I202" s="357"/>
      <c r="J202" s="357"/>
      <c r="K202" s="357"/>
      <c r="Q202" s="354"/>
      <c r="R202" s="354"/>
      <c r="S202" s="355"/>
    </row>
    <row r="203" spans="9:19" x14ac:dyDescent="0.2">
      <c r="I203" s="357"/>
      <c r="J203" s="357"/>
      <c r="K203" s="357"/>
      <c r="Q203" s="354"/>
      <c r="R203" s="354"/>
      <c r="S203" s="355"/>
    </row>
    <row r="204" spans="9:19" x14ac:dyDescent="0.2">
      <c r="I204" s="357"/>
      <c r="J204" s="357"/>
      <c r="K204" s="357"/>
      <c r="Q204" s="354"/>
      <c r="R204" s="354"/>
      <c r="S204" s="355"/>
    </row>
    <row r="205" spans="9:19" x14ac:dyDescent="0.2">
      <c r="I205" s="357"/>
      <c r="J205" s="357"/>
      <c r="K205" s="357"/>
      <c r="Q205" s="354"/>
      <c r="R205" s="354"/>
      <c r="S205" s="355"/>
    </row>
    <row r="206" spans="9:19" x14ac:dyDescent="0.2">
      <c r="I206" s="357"/>
      <c r="J206" s="357"/>
      <c r="K206" s="357"/>
      <c r="Q206" s="354"/>
      <c r="R206" s="354"/>
      <c r="S206" s="355"/>
    </row>
    <row r="207" spans="9:19" x14ac:dyDescent="0.2">
      <c r="I207" s="357"/>
      <c r="J207" s="357"/>
      <c r="K207" s="357"/>
      <c r="Q207" s="354"/>
      <c r="R207" s="354"/>
      <c r="S207" s="355"/>
    </row>
    <row r="208" spans="9:19" x14ac:dyDescent="0.2">
      <c r="I208" s="357"/>
      <c r="J208" s="357"/>
      <c r="K208" s="357"/>
      <c r="Q208" s="354"/>
      <c r="R208" s="354"/>
      <c r="S208" s="355"/>
    </row>
    <row r="209" spans="9:19" x14ac:dyDescent="0.2">
      <c r="I209" s="357"/>
      <c r="J209" s="357"/>
      <c r="K209" s="357"/>
      <c r="Q209" s="354"/>
      <c r="R209" s="354"/>
      <c r="S209" s="355"/>
    </row>
    <row r="210" spans="9:19" x14ac:dyDescent="0.2">
      <c r="I210" s="357"/>
      <c r="J210" s="357"/>
      <c r="K210" s="357"/>
      <c r="Q210" s="354"/>
      <c r="R210" s="354"/>
      <c r="S210" s="355"/>
    </row>
    <row r="211" spans="9:19" x14ac:dyDescent="0.2">
      <c r="I211" s="357"/>
      <c r="J211" s="357"/>
      <c r="K211" s="357"/>
      <c r="Q211" s="354"/>
      <c r="R211" s="354"/>
      <c r="S211" s="355"/>
    </row>
    <row r="212" spans="9:19" x14ac:dyDescent="0.2">
      <c r="I212" s="357"/>
      <c r="J212" s="357"/>
      <c r="K212" s="357"/>
      <c r="Q212" s="354"/>
      <c r="R212" s="354"/>
      <c r="S212" s="355"/>
    </row>
    <row r="213" spans="9:19" x14ac:dyDescent="0.2">
      <c r="I213" s="357"/>
      <c r="J213" s="357"/>
      <c r="K213" s="357"/>
      <c r="Q213" s="354"/>
      <c r="R213" s="354"/>
      <c r="S213" s="355"/>
    </row>
    <row r="214" spans="9:19" x14ac:dyDescent="0.2">
      <c r="I214" s="357"/>
      <c r="J214" s="357"/>
      <c r="K214" s="357"/>
      <c r="Q214" s="354"/>
      <c r="R214" s="354"/>
      <c r="S214" s="355"/>
    </row>
    <row r="215" spans="9:19" x14ac:dyDescent="0.2">
      <c r="I215" s="357"/>
      <c r="J215" s="357"/>
      <c r="K215" s="357"/>
      <c r="Q215" s="354"/>
      <c r="R215" s="354"/>
      <c r="S215" s="355"/>
    </row>
    <row r="216" spans="9:19" x14ac:dyDescent="0.2">
      <c r="I216" s="357"/>
      <c r="J216" s="357"/>
      <c r="K216" s="357"/>
      <c r="Q216" s="354"/>
      <c r="R216" s="354"/>
      <c r="S216" s="355"/>
    </row>
    <row r="217" spans="9:19" x14ac:dyDescent="0.2">
      <c r="I217" s="357"/>
      <c r="J217" s="357"/>
      <c r="K217" s="357"/>
      <c r="Q217" s="354"/>
      <c r="R217" s="354"/>
      <c r="S217" s="355"/>
    </row>
    <row r="218" spans="9:19" x14ac:dyDescent="0.2">
      <c r="I218" s="357"/>
      <c r="J218" s="357"/>
      <c r="K218" s="357"/>
      <c r="Q218" s="354"/>
      <c r="R218" s="354"/>
      <c r="S218" s="355"/>
    </row>
    <row r="219" spans="9:19" x14ac:dyDescent="0.2">
      <c r="I219" s="357"/>
      <c r="J219" s="357"/>
      <c r="K219" s="357"/>
      <c r="Q219" s="354"/>
      <c r="R219" s="354"/>
      <c r="S219" s="355"/>
    </row>
    <row r="220" spans="9:19" x14ac:dyDescent="0.2">
      <c r="I220" s="357"/>
      <c r="J220" s="357"/>
      <c r="K220" s="357"/>
      <c r="Q220" s="354"/>
      <c r="R220" s="354"/>
      <c r="S220" s="355"/>
    </row>
    <row r="221" spans="9:19" x14ac:dyDescent="0.2">
      <c r="I221" s="357"/>
      <c r="J221" s="357"/>
      <c r="K221" s="357"/>
      <c r="Q221" s="354"/>
      <c r="R221" s="354"/>
      <c r="S221" s="355"/>
    </row>
    <row r="222" spans="9:19" x14ac:dyDescent="0.2">
      <c r="I222" s="357"/>
      <c r="J222" s="357"/>
      <c r="K222" s="357"/>
      <c r="Q222" s="354"/>
      <c r="R222" s="354"/>
      <c r="S222" s="355"/>
    </row>
    <row r="223" spans="9:19" x14ac:dyDescent="0.2">
      <c r="I223" s="357"/>
      <c r="J223" s="357"/>
      <c r="K223" s="357"/>
      <c r="Q223" s="354"/>
      <c r="R223" s="354"/>
      <c r="S223" s="355"/>
    </row>
    <row r="224" spans="9:19" x14ac:dyDescent="0.2">
      <c r="I224" s="357"/>
      <c r="J224" s="357"/>
      <c r="K224" s="357"/>
      <c r="Q224" s="354"/>
      <c r="R224" s="354"/>
      <c r="S224" s="355"/>
    </row>
    <row r="225" spans="9:19" x14ac:dyDescent="0.2">
      <c r="I225" s="357"/>
      <c r="J225" s="357"/>
      <c r="K225" s="357"/>
      <c r="Q225" s="354"/>
      <c r="R225" s="354"/>
      <c r="S225" s="355"/>
    </row>
    <row r="226" spans="9:19" x14ac:dyDescent="0.2">
      <c r="I226" s="357"/>
      <c r="J226" s="357"/>
      <c r="K226" s="357"/>
      <c r="Q226" s="354"/>
      <c r="R226" s="354"/>
      <c r="S226" s="355"/>
    </row>
    <row r="227" spans="9:19" x14ac:dyDescent="0.2">
      <c r="I227" s="357"/>
      <c r="J227" s="357"/>
      <c r="K227" s="357"/>
      <c r="Q227" s="354"/>
      <c r="R227" s="354"/>
      <c r="S227" s="355"/>
    </row>
    <row r="228" spans="9:19" x14ac:dyDescent="0.2">
      <c r="I228" s="357"/>
      <c r="J228" s="357"/>
      <c r="K228" s="357"/>
      <c r="Q228" s="354"/>
      <c r="R228" s="354"/>
      <c r="S228" s="355"/>
    </row>
    <row r="229" spans="9:19" x14ac:dyDescent="0.2">
      <c r="I229" s="357"/>
      <c r="J229" s="357"/>
      <c r="K229" s="357"/>
      <c r="Q229" s="354"/>
      <c r="R229" s="354"/>
      <c r="S229" s="355"/>
    </row>
    <row r="230" spans="9:19" x14ac:dyDescent="0.2">
      <c r="I230" s="357"/>
      <c r="J230" s="357"/>
      <c r="K230" s="357"/>
      <c r="Q230" s="354"/>
      <c r="R230" s="354"/>
      <c r="S230" s="355"/>
    </row>
    <row r="231" spans="9:19" x14ac:dyDescent="0.2">
      <c r="I231" s="357"/>
      <c r="J231" s="357"/>
      <c r="K231" s="357"/>
      <c r="Q231" s="354"/>
      <c r="R231" s="354"/>
      <c r="S231" s="355"/>
    </row>
    <row r="232" spans="9:19" x14ac:dyDescent="0.2">
      <c r="I232" s="357"/>
      <c r="J232" s="357"/>
      <c r="K232" s="357"/>
      <c r="Q232" s="354"/>
      <c r="R232" s="354"/>
      <c r="S232" s="355"/>
    </row>
    <row r="233" spans="9:19" x14ac:dyDescent="0.2">
      <c r="I233" s="357"/>
      <c r="J233" s="357"/>
      <c r="K233" s="357"/>
      <c r="Q233" s="354"/>
      <c r="R233" s="354"/>
      <c r="S233" s="355"/>
    </row>
    <row r="234" spans="9:19" x14ac:dyDescent="0.2">
      <c r="I234" s="357"/>
      <c r="J234" s="357"/>
      <c r="K234" s="357"/>
      <c r="Q234" s="354"/>
      <c r="R234" s="354"/>
      <c r="S234" s="355"/>
    </row>
    <row r="235" spans="9:19" x14ac:dyDescent="0.2">
      <c r="I235" s="357"/>
      <c r="J235" s="357"/>
      <c r="K235" s="357"/>
      <c r="Q235" s="354"/>
      <c r="R235" s="354"/>
      <c r="S235" s="355"/>
    </row>
    <row r="236" spans="9:19" x14ac:dyDescent="0.2">
      <c r="I236" s="357"/>
      <c r="J236" s="357"/>
      <c r="K236" s="357"/>
      <c r="Q236" s="354"/>
      <c r="R236" s="354"/>
      <c r="S236" s="355"/>
    </row>
    <row r="237" spans="9:19" x14ac:dyDescent="0.2">
      <c r="I237" s="357"/>
      <c r="J237" s="357"/>
      <c r="K237" s="357"/>
      <c r="Q237" s="354"/>
      <c r="R237" s="354"/>
      <c r="S237" s="355"/>
    </row>
    <row r="238" spans="9:19" x14ac:dyDescent="0.2">
      <c r="I238" s="357"/>
      <c r="J238" s="357"/>
      <c r="K238" s="357"/>
      <c r="Q238" s="354"/>
      <c r="R238" s="354"/>
      <c r="S238" s="355"/>
    </row>
    <row r="239" spans="9:19" x14ac:dyDescent="0.2">
      <c r="I239" s="357"/>
      <c r="J239" s="357"/>
      <c r="K239" s="357"/>
      <c r="Q239" s="354"/>
      <c r="R239" s="354"/>
      <c r="S239" s="355"/>
    </row>
    <row r="240" spans="9:19" x14ac:dyDescent="0.2">
      <c r="I240" s="357"/>
      <c r="J240" s="357"/>
      <c r="K240" s="357"/>
      <c r="Q240" s="354"/>
      <c r="R240" s="354"/>
      <c r="S240" s="355"/>
    </row>
    <row r="241" spans="9:19" x14ac:dyDescent="0.2">
      <c r="I241" s="357"/>
      <c r="J241" s="357"/>
      <c r="K241" s="357"/>
      <c r="Q241" s="354"/>
      <c r="R241" s="354"/>
      <c r="S241" s="355"/>
    </row>
    <row r="242" spans="9:19" x14ac:dyDescent="0.2">
      <c r="I242" s="357"/>
      <c r="J242" s="357"/>
      <c r="K242" s="357"/>
      <c r="Q242" s="354"/>
      <c r="R242" s="354"/>
      <c r="S242" s="355"/>
    </row>
    <row r="243" spans="9:19" x14ac:dyDescent="0.2">
      <c r="I243" s="357"/>
      <c r="J243" s="357"/>
      <c r="K243" s="357"/>
      <c r="Q243" s="354"/>
      <c r="R243" s="354"/>
      <c r="S243" s="355"/>
    </row>
    <row r="244" spans="9:19" x14ac:dyDescent="0.2">
      <c r="I244" s="357"/>
      <c r="J244" s="357"/>
      <c r="K244" s="357"/>
      <c r="Q244" s="354"/>
      <c r="R244" s="354"/>
      <c r="S244" s="355"/>
    </row>
    <row r="245" spans="9:19" x14ac:dyDescent="0.2">
      <c r="I245" s="357"/>
      <c r="J245" s="357"/>
      <c r="K245" s="357"/>
      <c r="Q245" s="354"/>
      <c r="R245" s="354"/>
      <c r="S245" s="355"/>
    </row>
    <row r="246" spans="9:19" x14ac:dyDescent="0.2">
      <c r="I246" s="357"/>
      <c r="J246" s="357"/>
      <c r="K246" s="357"/>
      <c r="Q246" s="354"/>
      <c r="R246" s="354"/>
      <c r="S246" s="355"/>
    </row>
    <row r="247" spans="9:19" x14ac:dyDescent="0.2">
      <c r="I247" s="357"/>
      <c r="J247" s="357"/>
      <c r="K247" s="357"/>
      <c r="Q247" s="354"/>
      <c r="R247" s="354"/>
      <c r="S247" s="355"/>
    </row>
    <row r="248" spans="9:19" x14ac:dyDescent="0.2">
      <c r="I248" s="357"/>
      <c r="J248" s="357"/>
      <c r="K248" s="357"/>
      <c r="Q248" s="354"/>
      <c r="R248" s="354"/>
      <c r="S248" s="355"/>
    </row>
    <row r="249" spans="9:19" x14ac:dyDescent="0.2">
      <c r="I249" s="357"/>
      <c r="J249" s="357"/>
      <c r="K249" s="357"/>
      <c r="Q249" s="354"/>
      <c r="R249" s="354"/>
      <c r="S249" s="355"/>
    </row>
    <row r="250" spans="9:19" x14ac:dyDescent="0.2">
      <c r="I250" s="357"/>
      <c r="J250" s="357"/>
      <c r="K250" s="357"/>
      <c r="Q250" s="354"/>
      <c r="R250" s="354"/>
      <c r="S250" s="355"/>
    </row>
    <row r="251" spans="9:19" x14ac:dyDescent="0.2">
      <c r="I251" s="357"/>
      <c r="J251" s="357"/>
      <c r="K251" s="357"/>
      <c r="Q251" s="354"/>
      <c r="R251" s="354"/>
      <c r="S251" s="355"/>
    </row>
    <row r="252" spans="9:19" x14ac:dyDescent="0.2">
      <c r="I252" s="357"/>
      <c r="J252" s="357"/>
      <c r="K252" s="357"/>
      <c r="Q252" s="354"/>
      <c r="R252" s="354"/>
      <c r="S252" s="355"/>
    </row>
    <row r="253" spans="9:19" x14ac:dyDescent="0.2">
      <c r="I253" s="357"/>
      <c r="J253" s="357"/>
      <c r="K253" s="357"/>
      <c r="Q253" s="354"/>
      <c r="R253" s="354"/>
      <c r="S253" s="355"/>
    </row>
    <row r="254" spans="9:19" x14ac:dyDescent="0.2">
      <c r="I254" s="357"/>
      <c r="J254" s="357"/>
      <c r="K254" s="357"/>
      <c r="Q254" s="354"/>
      <c r="R254" s="354"/>
      <c r="S254" s="355"/>
    </row>
    <row r="255" spans="9:19" x14ac:dyDescent="0.2">
      <c r="I255" s="357"/>
      <c r="J255" s="357"/>
      <c r="K255" s="357"/>
      <c r="Q255" s="354"/>
      <c r="R255" s="354"/>
      <c r="S255" s="355"/>
    </row>
    <row r="256" spans="9:19" x14ac:dyDescent="0.2">
      <c r="I256" s="357"/>
      <c r="J256" s="357"/>
      <c r="K256" s="357"/>
      <c r="Q256" s="354"/>
      <c r="R256" s="354"/>
      <c r="S256" s="355"/>
    </row>
    <row r="257" spans="9:19" x14ac:dyDescent="0.2">
      <c r="I257" s="357"/>
      <c r="J257" s="357"/>
      <c r="K257" s="357"/>
      <c r="Q257" s="354"/>
      <c r="R257" s="354"/>
      <c r="S257" s="355"/>
    </row>
    <row r="258" spans="9:19" x14ac:dyDescent="0.2">
      <c r="I258" s="357"/>
      <c r="J258" s="357"/>
      <c r="K258" s="357"/>
      <c r="Q258" s="354"/>
      <c r="R258" s="354"/>
      <c r="S258" s="355"/>
    </row>
    <row r="259" spans="9:19" x14ac:dyDescent="0.2">
      <c r="I259" s="357"/>
      <c r="J259" s="357"/>
      <c r="K259" s="357"/>
      <c r="Q259" s="354"/>
      <c r="R259" s="354"/>
      <c r="S259" s="355"/>
    </row>
    <row r="260" spans="9:19" x14ac:dyDescent="0.2">
      <c r="I260" s="357"/>
      <c r="J260" s="357"/>
      <c r="K260" s="357"/>
      <c r="Q260" s="354"/>
      <c r="R260" s="354"/>
      <c r="S260" s="355"/>
    </row>
    <row r="261" spans="9:19" x14ac:dyDescent="0.2">
      <c r="I261" s="357"/>
      <c r="J261" s="357"/>
      <c r="K261" s="357"/>
      <c r="Q261" s="354"/>
      <c r="R261" s="354"/>
      <c r="S261" s="355"/>
    </row>
    <row r="262" spans="9:19" x14ac:dyDescent="0.2">
      <c r="I262" s="357"/>
      <c r="J262" s="357"/>
      <c r="K262" s="357"/>
      <c r="Q262" s="354"/>
      <c r="R262" s="354"/>
      <c r="S262" s="355"/>
    </row>
    <row r="263" spans="9:19" x14ac:dyDescent="0.2">
      <c r="I263" s="357"/>
      <c r="J263" s="357"/>
      <c r="K263" s="357"/>
      <c r="Q263" s="354"/>
      <c r="R263" s="354"/>
      <c r="S263" s="355"/>
    </row>
    <row r="264" spans="9:19" x14ac:dyDescent="0.2">
      <c r="I264" s="357"/>
      <c r="J264" s="357"/>
      <c r="K264" s="357"/>
      <c r="Q264" s="354"/>
      <c r="R264" s="354"/>
      <c r="S264" s="355"/>
    </row>
    <row r="265" spans="9:19" x14ac:dyDescent="0.2">
      <c r="I265" s="357"/>
      <c r="J265" s="357"/>
      <c r="K265" s="357"/>
      <c r="Q265" s="354"/>
      <c r="R265" s="354"/>
      <c r="S265" s="355"/>
    </row>
    <row r="266" spans="9:19" x14ac:dyDescent="0.2">
      <c r="I266" s="357"/>
      <c r="J266" s="357"/>
      <c r="K266" s="357"/>
      <c r="Q266" s="354"/>
      <c r="R266" s="354"/>
      <c r="S266" s="355"/>
    </row>
    <row r="267" spans="9:19" x14ac:dyDescent="0.2">
      <c r="I267" s="357"/>
      <c r="J267" s="357"/>
      <c r="K267" s="357"/>
      <c r="Q267" s="354"/>
      <c r="R267" s="354"/>
      <c r="S267" s="355"/>
    </row>
    <row r="268" spans="9:19" x14ac:dyDescent="0.2">
      <c r="I268" s="357"/>
      <c r="J268" s="357"/>
      <c r="K268" s="357"/>
      <c r="Q268" s="354"/>
      <c r="R268" s="354"/>
      <c r="S268" s="355"/>
    </row>
    <row r="269" spans="9:19" x14ac:dyDescent="0.2">
      <c r="I269" s="357"/>
      <c r="J269" s="357"/>
      <c r="K269" s="357"/>
      <c r="Q269" s="354"/>
      <c r="R269" s="354"/>
      <c r="S269" s="355"/>
    </row>
    <row r="270" spans="9:19" x14ac:dyDescent="0.2">
      <c r="I270" s="357"/>
      <c r="J270" s="357"/>
      <c r="K270" s="357"/>
      <c r="Q270" s="354"/>
      <c r="R270" s="354"/>
      <c r="S270" s="355"/>
    </row>
    <row r="271" spans="9:19" x14ac:dyDescent="0.2">
      <c r="I271" s="357"/>
      <c r="J271" s="357"/>
      <c r="K271" s="357"/>
      <c r="Q271" s="354"/>
      <c r="R271" s="354"/>
      <c r="S271" s="355"/>
    </row>
    <row r="272" spans="9:19" x14ac:dyDescent="0.2">
      <c r="I272" s="357"/>
      <c r="J272" s="357"/>
      <c r="K272" s="357"/>
      <c r="Q272" s="354"/>
      <c r="R272" s="354"/>
      <c r="S272" s="355"/>
    </row>
    <row r="273" spans="9:19" x14ac:dyDescent="0.2">
      <c r="I273" s="357"/>
      <c r="J273" s="357"/>
      <c r="K273" s="357"/>
      <c r="Q273" s="354"/>
      <c r="R273" s="354"/>
      <c r="S273" s="355"/>
    </row>
    <row r="274" spans="9:19" x14ac:dyDescent="0.2">
      <c r="I274" s="357"/>
      <c r="J274" s="357"/>
      <c r="K274" s="357"/>
      <c r="Q274" s="354"/>
      <c r="R274" s="354"/>
      <c r="S274" s="355"/>
    </row>
    <row r="275" spans="9:19" x14ac:dyDescent="0.2">
      <c r="I275" s="357"/>
      <c r="J275" s="357"/>
      <c r="K275" s="357"/>
      <c r="Q275" s="354"/>
      <c r="R275" s="354"/>
      <c r="S275" s="355"/>
    </row>
    <row r="276" spans="9:19" x14ac:dyDescent="0.2">
      <c r="I276" s="357"/>
      <c r="J276" s="357"/>
      <c r="K276" s="357"/>
      <c r="Q276" s="354"/>
      <c r="R276" s="354"/>
      <c r="S276" s="355"/>
    </row>
    <row r="277" spans="9:19" x14ac:dyDescent="0.2">
      <c r="I277" s="357"/>
      <c r="J277" s="357"/>
      <c r="K277" s="357"/>
      <c r="Q277" s="354"/>
      <c r="R277" s="354"/>
      <c r="S277" s="355"/>
    </row>
    <row r="278" spans="9:19" x14ac:dyDescent="0.2">
      <c r="I278" s="357"/>
      <c r="J278" s="357"/>
      <c r="K278" s="357"/>
      <c r="Q278" s="354"/>
      <c r="R278" s="354"/>
      <c r="S278" s="355"/>
    </row>
    <row r="279" spans="9:19" x14ac:dyDescent="0.2">
      <c r="I279" s="357"/>
      <c r="J279" s="357"/>
      <c r="K279" s="357"/>
      <c r="Q279" s="354"/>
      <c r="R279" s="354"/>
      <c r="S279" s="355"/>
    </row>
    <row r="280" spans="9:19" x14ac:dyDescent="0.2">
      <c r="I280" s="357"/>
      <c r="J280" s="357"/>
      <c r="K280" s="357"/>
      <c r="Q280" s="354"/>
      <c r="R280" s="354"/>
      <c r="S280" s="355"/>
    </row>
    <row r="281" spans="9:19" x14ac:dyDescent="0.2">
      <c r="I281" s="357"/>
      <c r="J281" s="357"/>
      <c r="K281" s="357"/>
      <c r="Q281" s="354"/>
      <c r="R281" s="354"/>
      <c r="S281" s="355"/>
    </row>
    <row r="282" spans="9:19" x14ac:dyDescent="0.2">
      <c r="I282" s="357"/>
      <c r="J282" s="357"/>
      <c r="K282" s="357"/>
      <c r="Q282" s="354"/>
      <c r="R282" s="354"/>
      <c r="S282" s="355"/>
    </row>
    <row r="283" spans="9:19" x14ac:dyDescent="0.2">
      <c r="I283" s="357"/>
      <c r="J283" s="357"/>
      <c r="K283" s="357"/>
      <c r="Q283" s="354"/>
      <c r="R283" s="354"/>
      <c r="S283" s="355"/>
    </row>
    <row r="284" spans="9:19" x14ac:dyDescent="0.2">
      <c r="I284" s="357"/>
      <c r="J284" s="357"/>
      <c r="K284" s="357"/>
      <c r="Q284" s="354"/>
      <c r="R284" s="354"/>
      <c r="S284" s="355"/>
    </row>
    <row r="285" spans="9:19" x14ac:dyDescent="0.2">
      <c r="I285" s="357"/>
      <c r="J285" s="357"/>
      <c r="K285" s="357"/>
      <c r="Q285" s="354"/>
      <c r="R285" s="354"/>
      <c r="S285" s="355"/>
    </row>
    <row r="286" spans="9:19" x14ac:dyDescent="0.2">
      <c r="I286" s="357"/>
      <c r="J286" s="357"/>
      <c r="K286" s="357"/>
      <c r="Q286" s="354"/>
      <c r="R286" s="354"/>
      <c r="S286" s="355"/>
    </row>
    <row r="287" spans="9:19" x14ac:dyDescent="0.2">
      <c r="I287" s="357"/>
      <c r="J287" s="357"/>
      <c r="K287" s="357"/>
      <c r="Q287" s="354"/>
      <c r="R287" s="354"/>
      <c r="S287" s="355"/>
    </row>
    <row r="288" spans="9:19" x14ac:dyDescent="0.2">
      <c r="I288" s="357"/>
      <c r="J288" s="357"/>
      <c r="K288" s="357"/>
      <c r="Q288" s="354"/>
      <c r="R288" s="354"/>
      <c r="S288" s="355"/>
    </row>
    <row r="289" spans="9:19" x14ac:dyDescent="0.2">
      <c r="I289" s="357"/>
      <c r="J289" s="357"/>
      <c r="K289" s="357"/>
      <c r="Q289" s="354"/>
      <c r="R289" s="354"/>
      <c r="S289" s="355"/>
    </row>
    <row r="290" spans="9:19" x14ac:dyDescent="0.2">
      <c r="I290" s="357"/>
      <c r="J290" s="357"/>
      <c r="K290" s="357"/>
      <c r="S290" s="355"/>
    </row>
    <row r="291" spans="9:19" x14ac:dyDescent="0.2">
      <c r="I291" s="357"/>
      <c r="J291" s="357"/>
      <c r="K291" s="357"/>
      <c r="S291" s="355"/>
    </row>
    <row r="292" spans="9:19" x14ac:dyDescent="0.2">
      <c r="K292" s="357"/>
    </row>
  </sheetData>
  <sheetProtection selectLockedCells="1"/>
  <mergeCells count="5">
    <mergeCell ref="G183:H183"/>
    <mergeCell ref="G179:H179"/>
    <mergeCell ref="G180:H180"/>
    <mergeCell ref="G181:H181"/>
    <mergeCell ref="G182:H182"/>
  </mergeCells>
  <phoneticPr fontId="0" type="noConversion"/>
  <printOptions horizontalCentered="1" verticalCentered="1" gridLines="1" gridLinesSet="0"/>
  <pageMargins left="0" right="0" top="0" bottom="0" header="0" footer="0.16"/>
  <pageSetup scale="40"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pageSetUpPr fitToPage="1"/>
  </sheetPr>
  <dimension ref="A1:CZ293"/>
  <sheetViews>
    <sheetView topLeftCell="A20" workbookViewId="0">
      <selection activeCell="G155" sqref="G155"/>
    </sheetView>
  </sheetViews>
  <sheetFormatPr defaultColWidth="9.83203125" defaultRowHeight="11.25" x14ac:dyDescent="0.2"/>
  <cols>
    <col min="1" max="1" width="9.1640625" style="80" customWidth="1"/>
    <col min="2" max="2" width="34.6640625" style="80" customWidth="1"/>
    <col min="3" max="3" width="1.83203125" style="80" customWidth="1"/>
    <col min="4" max="4" width="8.33203125" style="170" bestFit="1" customWidth="1"/>
    <col min="5" max="7" width="9.83203125" style="170" customWidth="1"/>
    <col min="8" max="8" width="12" style="358" customWidth="1"/>
    <col min="9" max="10" width="9.83203125" style="321" customWidth="1"/>
    <col min="11" max="11" width="16.83203125" style="321" customWidth="1"/>
    <col min="12" max="13" width="16.83203125" style="170" customWidth="1"/>
    <col min="14" max="14" width="16.83203125" style="321" customWidth="1"/>
    <col min="15" max="16" width="16.83203125" style="353" customWidth="1"/>
    <col min="17" max="17" width="16.83203125" style="286" customWidth="1"/>
    <col min="18" max="18" width="15.83203125" style="286" customWidth="1"/>
    <col min="19" max="19" width="17.83203125" style="80" customWidth="1"/>
    <col min="20" max="20" width="9.83203125" style="80"/>
    <col min="21" max="21" width="16.33203125" style="80" customWidth="1"/>
    <col min="22" max="16384" width="9.83203125" style="80"/>
  </cols>
  <sheetData>
    <row r="1" spans="1:23" ht="18" customHeight="1" x14ac:dyDescent="0.25">
      <c r="A1" s="69" t="s">
        <v>17</v>
      </c>
      <c r="B1" s="70"/>
      <c r="C1" s="71"/>
      <c r="D1" s="72"/>
      <c r="E1" s="72"/>
      <c r="F1" s="72"/>
      <c r="G1" s="72"/>
      <c r="H1" s="73"/>
      <c r="I1" s="74"/>
      <c r="J1" s="74"/>
      <c r="K1" s="74"/>
      <c r="L1" s="75"/>
      <c r="M1" s="72"/>
      <c r="N1" s="76"/>
      <c r="O1" s="77"/>
      <c r="P1" s="77"/>
      <c r="Q1" s="78"/>
      <c r="R1" s="78"/>
      <c r="S1" s="79"/>
      <c r="T1" s="79"/>
    </row>
    <row r="2" spans="1:23" ht="18" customHeight="1" x14ac:dyDescent="0.25">
      <c r="A2" s="69" t="s">
        <v>15</v>
      </c>
      <c r="B2" s="81">
        <f>Friday!B2+1</f>
        <v>43169</v>
      </c>
      <c r="C2" s="71"/>
      <c r="D2" s="72"/>
      <c r="E2" s="72"/>
      <c r="F2" s="82"/>
      <c r="G2" s="83" t="s">
        <v>51</v>
      </c>
      <c r="H2" s="84"/>
      <c r="I2" s="85"/>
      <c r="J2" s="85"/>
      <c r="K2" s="85"/>
      <c r="L2" s="86"/>
      <c r="M2" s="86"/>
      <c r="N2" s="85"/>
      <c r="O2" s="87"/>
      <c r="P2" s="87"/>
      <c r="Q2" s="78"/>
      <c r="R2" s="78"/>
      <c r="S2" s="79"/>
      <c r="T2" s="79"/>
    </row>
    <row r="3" spans="1:23" s="97" customFormat="1" ht="12" x14ac:dyDescent="0.2">
      <c r="A3" s="88"/>
      <c r="B3" s="464"/>
      <c r="C3" s="464"/>
      <c r="D3" s="465"/>
      <c r="E3" s="466" t="s">
        <v>21</v>
      </c>
      <c r="F3" s="467" t="s">
        <v>21</v>
      </c>
      <c r="G3" s="468" t="s">
        <v>21</v>
      </c>
      <c r="H3" s="467" t="s">
        <v>21</v>
      </c>
      <c r="I3" s="467" t="s">
        <v>21</v>
      </c>
      <c r="J3" s="467" t="s">
        <v>21</v>
      </c>
      <c r="K3" s="466" t="s">
        <v>21</v>
      </c>
      <c r="L3" s="467" t="s">
        <v>21</v>
      </c>
      <c r="M3" s="468" t="s">
        <v>21</v>
      </c>
      <c r="N3" s="467" t="s">
        <v>21</v>
      </c>
      <c r="O3" s="467" t="s">
        <v>21</v>
      </c>
      <c r="P3" s="467" t="s">
        <v>21</v>
      </c>
      <c r="Q3" s="469"/>
      <c r="R3" s="96"/>
      <c r="S3" s="96"/>
    </row>
    <row r="4" spans="1:23" s="97" customFormat="1" ht="12" x14ac:dyDescent="0.2">
      <c r="A4" s="98"/>
      <c r="B4" s="470" t="s">
        <v>25</v>
      </c>
      <c r="C4" s="471"/>
      <c r="D4" s="472"/>
      <c r="E4" s="473">
        <v>1</v>
      </c>
      <c r="F4" s="474">
        <v>2</v>
      </c>
      <c r="G4" s="474">
        <v>3</v>
      </c>
      <c r="H4" s="474">
        <v>4</v>
      </c>
      <c r="I4" s="474">
        <v>5</v>
      </c>
      <c r="J4" s="474">
        <v>6</v>
      </c>
      <c r="K4" s="473">
        <v>1</v>
      </c>
      <c r="L4" s="475">
        <v>2</v>
      </c>
      <c r="M4" s="104">
        <v>3</v>
      </c>
      <c r="N4" s="475">
        <v>4</v>
      </c>
      <c r="O4" s="475">
        <v>5</v>
      </c>
      <c r="P4" s="475">
        <v>6</v>
      </c>
      <c r="Q4" s="476" t="s">
        <v>2</v>
      </c>
      <c r="R4" s="96"/>
      <c r="S4" s="106"/>
      <c r="T4" s="107"/>
      <c r="U4" s="107"/>
      <c r="V4" s="107"/>
      <c r="W4" s="107"/>
    </row>
    <row r="5" spans="1:23" s="97" customFormat="1" ht="12" x14ac:dyDescent="0.2">
      <c r="A5" s="98"/>
      <c r="B5" s="470" t="s">
        <v>3</v>
      </c>
      <c r="C5" s="471"/>
      <c r="D5" s="472"/>
      <c r="E5" s="473" t="s">
        <v>4</v>
      </c>
      <c r="F5" s="474" t="s">
        <v>4</v>
      </c>
      <c r="G5" s="474" t="s">
        <v>4</v>
      </c>
      <c r="H5" s="474" t="s">
        <v>4</v>
      </c>
      <c r="I5" s="474" t="s">
        <v>4</v>
      </c>
      <c r="J5" s="474" t="s">
        <v>4</v>
      </c>
      <c r="K5" s="473" t="s">
        <v>5</v>
      </c>
      <c r="L5" s="475" t="s">
        <v>5</v>
      </c>
      <c r="M5" s="104" t="s">
        <v>5</v>
      </c>
      <c r="N5" s="475" t="s">
        <v>5</v>
      </c>
      <c r="O5" s="475" t="s">
        <v>5</v>
      </c>
      <c r="P5" s="475" t="s">
        <v>5</v>
      </c>
      <c r="Q5" s="476" t="s">
        <v>6</v>
      </c>
      <c r="R5" s="96"/>
      <c r="S5" s="106"/>
      <c r="T5" s="107"/>
      <c r="U5" s="107"/>
      <c r="V5" s="107"/>
      <c r="W5" s="107"/>
    </row>
    <row r="6" spans="1:23" ht="18" customHeight="1" x14ac:dyDescent="0.2">
      <c r="A6" s="111"/>
      <c r="B6" s="112" t="s">
        <v>282</v>
      </c>
      <c r="C6" s="113"/>
      <c r="D6" s="361"/>
      <c r="E6" s="115"/>
      <c r="F6" s="115"/>
      <c r="G6" s="116"/>
      <c r="H6" s="116"/>
      <c r="I6" s="116"/>
      <c r="J6" s="116"/>
      <c r="K6" s="117"/>
      <c r="L6" s="117"/>
      <c r="M6" s="164"/>
      <c r="N6" s="117"/>
      <c r="O6" s="117"/>
      <c r="P6" s="117"/>
      <c r="Q6" s="118">
        <f t="shared" ref="Q6:Q12" si="0">SUM(K6:P6)</f>
        <v>0</v>
      </c>
      <c r="R6" s="79"/>
    </row>
    <row r="7" spans="1:23" ht="18" customHeight="1" x14ac:dyDescent="0.2">
      <c r="A7" s="111" t="s">
        <v>454</v>
      </c>
      <c r="B7" s="112" t="s">
        <v>316</v>
      </c>
      <c r="C7" s="119"/>
      <c r="D7" s="362"/>
      <c r="E7" s="121"/>
      <c r="F7" s="121"/>
      <c r="G7" s="121"/>
      <c r="H7" s="121"/>
      <c r="I7" s="121"/>
      <c r="J7" s="121"/>
      <c r="K7" s="117"/>
      <c r="L7" s="117"/>
      <c r="M7" s="164"/>
      <c r="N7" s="117"/>
      <c r="O7" s="117"/>
      <c r="P7" s="117"/>
      <c r="Q7" s="118">
        <f t="shared" si="0"/>
        <v>0</v>
      </c>
      <c r="R7" s="79"/>
    </row>
    <row r="8" spans="1:23" ht="18" customHeight="1" x14ac:dyDescent="0.2">
      <c r="A8" s="111" t="s">
        <v>455</v>
      </c>
      <c r="B8" s="112" t="s">
        <v>239</v>
      </c>
      <c r="C8" s="123"/>
      <c r="D8" s="362"/>
      <c r="E8" s="121"/>
      <c r="F8" s="121"/>
      <c r="G8" s="121"/>
      <c r="H8" s="121"/>
      <c r="I8" s="121"/>
      <c r="J8" s="121"/>
      <c r="K8" s="117"/>
      <c r="L8" s="117"/>
      <c r="M8" s="164"/>
      <c r="N8" s="117"/>
      <c r="O8" s="117"/>
      <c r="P8" s="117"/>
      <c r="Q8" s="118">
        <f t="shared" si="0"/>
        <v>0</v>
      </c>
      <c r="R8" s="79"/>
    </row>
    <row r="9" spans="1:23" ht="18" hidden="1" customHeight="1" x14ac:dyDescent="0.2">
      <c r="A9" s="111">
        <v>7100</v>
      </c>
      <c r="B9" s="112" t="s">
        <v>235</v>
      </c>
      <c r="C9" s="123"/>
      <c r="D9" s="362"/>
      <c r="E9" s="125"/>
      <c r="F9" s="126"/>
      <c r="G9" s="127"/>
      <c r="H9" s="128"/>
      <c r="I9" s="129"/>
      <c r="J9" s="130"/>
      <c r="K9" s="363">
        <v>0</v>
      </c>
      <c r="L9" s="117">
        <v>0</v>
      </c>
      <c r="M9" s="364">
        <v>0</v>
      </c>
      <c r="N9" s="365">
        <v>0</v>
      </c>
      <c r="O9" s="366">
        <v>0</v>
      </c>
      <c r="P9" s="367"/>
      <c r="Q9" s="118">
        <f t="shared" si="0"/>
        <v>0</v>
      </c>
      <c r="R9" s="79"/>
    </row>
    <row r="10" spans="1:23" ht="18" hidden="1" customHeight="1" x14ac:dyDescent="0.2">
      <c r="A10" s="111">
        <v>7100</v>
      </c>
      <c r="B10" s="112" t="s">
        <v>236</v>
      </c>
      <c r="C10" s="123"/>
      <c r="D10" s="362"/>
      <c r="E10" s="125"/>
      <c r="F10" s="126"/>
      <c r="G10" s="127"/>
      <c r="H10" s="128"/>
      <c r="I10" s="129"/>
      <c r="J10" s="130"/>
      <c r="K10" s="363">
        <v>0</v>
      </c>
      <c r="L10" s="117">
        <v>0</v>
      </c>
      <c r="M10" s="364">
        <v>0</v>
      </c>
      <c r="N10" s="365">
        <v>0</v>
      </c>
      <c r="O10" s="366">
        <v>0</v>
      </c>
      <c r="P10" s="367"/>
      <c r="Q10" s="118">
        <f t="shared" si="0"/>
        <v>0</v>
      </c>
      <c r="R10" s="79"/>
    </row>
    <row r="11" spans="1:23" ht="18" hidden="1" customHeight="1" x14ac:dyDescent="0.2">
      <c r="A11" s="111">
        <v>7200</v>
      </c>
      <c r="B11" s="112" t="s">
        <v>237</v>
      </c>
      <c r="C11" s="123"/>
      <c r="D11" s="362"/>
      <c r="E11" s="125"/>
      <c r="F11" s="126"/>
      <c r="G11" s="127"/>
      <c r="H11" s="128"/>
      <c r="I11" s="129"/>
      <c r="J11" s="130"/>
      <c r="K11" s="363">
        <v>0</v>
      </c>
      <c r="L11" s="117">
        <v>0</v>
      </c>
      <c r="M11" s="364">
        <v>0</v>
      </c>
      <c r="N11" s="365">
        <v>0</v>
      </c>
      <c r="O11" s="366">
        <v>0</v>
      </c>
      <c r="P11" s="367"/>
      <c r="Q11" s="118">
        <f t="shared" si="0"/>
        <v>0</v>
      </c>
      <c r="R11" s="79"/>
    </row>
    <row r="12" spans="1:23" ht="18" hidden="1" customHeight="1" x14ac:dyDescent="0.2">
      <c r="A12" s="111">
        <v>7300</v>
      </c>
      <c r="B12" s="112" t="s">
        <v>238</v>
      </c>
      <c r="C12" s="123"/>
      <c r="D12" s="362"/>
      <c r="E12" s="125"/>
      <c r="F12" s="126"/>
      <c r="G12" s="127"/>
      <c r="H12" s="128"/>
      <c r="I12" s="129"/>
      <c r="J12" s="130"/>
      <c r="K12" s="363">
        <v>0</v>
      </c>
      <c r="L12" s="117">
        <v>0</v>
      </c>
      <c r="M12" s="364">
        <v>0</v>
      </c>
      <c r="N12" s="365">
        <v>0</v>
      </c>
      <c r="O12" s="366">
        <v>0</v>
      </c>
      <c r="P12" s="367"/>
      <c r="Q12" s="118">
        <f t="shared" si="0"/>
        <v>0</v>
      </c>
      <c r="R12" s="79"/>
    </row>
    <row r="13" spans="1:23" ht="18" customHeight="1" x14ac:dyDescent="0.25">
      <c r="A13" s="138"/>
      <c r="B13" s="139" t="s">
        <v>23</v>
      </c>
      <c r="C13" s="123"/>
      <c r="D13" s="140"/>
      <c r="E13" s="141"/>
      <c r="F13" s="142"/>
      <c r="G13" s="143"/>
      <c r="H13" s="143"/>
      <c r="I13" s="143"/>
      <c r="J13" s="143"/>
      <c r="K13" s="368"/>
      <c r="L13" s="368"/>
      <c r="M13" s="369"/>
      <c r="N13" s="368"/>
      <c r="O13" s="368"/>
      <c r="P13" s="368"/>
      <c r="Q13" s="370"/>
      <c r="R13" s="79"/>
    </row>
    <row r="14" spans="1:23" ht="18" hidden="1" customHeight="1" x14ac:dyDescent="0.2">
      <c r="A14" s="111">
        <v>1001</v>
      </c>
      <c r="B14" s="147" t="s">
        <v>32</v>
      </c>
      <c r="C14" s="123"/>
      <c r="D14" s="362">
        <v>0</v>
      </c>
      <c r="E14" s="148"/>
      <c r="F14" s="149"/>
      <c r="G14" s="116"/>
      <c r="H14" s="116"/>
      <c r="I14" s="116"/>
      <c r="J14" s="116"/>
      <c r="K14" s="150">
        <f>E14*D14</f>
        <v>0</v>
      </c>
      <c r="L14" s="150">
        <f>F14*D14</f>
        <v>0</v>
      </c>
      <c r="M14" s="151">
        <f>G14*D14</f>
        <v>0</v>
      </c>
      <c r="N14" s="150">
        <f>H14*D14</f>
        <v>0</v>
      </c>
      <c r="O14" s="150">
        <f>I14*D14</f>
        <v>0</v>
      </c>
      <c r="P14" s="150">
        <f t="shared" ref="P14:P40" si="1">J14*D14</f>
        <v>0</v>
      </c>
      <c r="Q14" s="118">
        <f>SUM(K14:P14)</f>
        <v>0</v>
      </c>
      <c r="R14" s="79"/>
    </row>
    <row r="15" spans="1:23" ht="18" hidden="1" customHeight="1" x14ac:dyDescent="0.2">
      <c r="A15" s="111">
        <v>1002</v>
      </c>
      <c r="B15" s="112" t="s">
        <v>142</v>
      </c>
      <c r="C15" s="152"/>
      <c r="D15" s="362">
        <v>0</v>
      </c>
      <c r="E15" s="148"/>
      <c r="F15" s="149"/>
      <c r="G15" s="116"/>
      <c r="H15" s="116"/>
      <c r="I15" s="116"/>
      <c r="J15" s="116"/>
      <c r="K15" s="150">
        <f t="shared" ref="K15:K40" si="2">E15*D15</f>
        <v>0</v>
      </c>
      <c r="L15" s="150">
        <f t="shared" ref="L15:L40" si="3">F15*D15</f>
        <v>0</v>
      </c>
      <c r="M15" s="151">
        <f t="shared" ref="M15:M40" si="4">G15*D15</f>
        <v>0</v>
      </c>
      <c r="N15" s="150">
        <f t="shared" ref="N15:N40" si="5">H15*D15</f>
        <v>0</v>
      </c>
      <c r="O15" s="150">
        <f t="shared" ref="O15:O40" si="6">I15*D15</f>
        <v>0</v>
      </c>
      <c r="P15" s="150">
        <f t="shared" si="1"/>
        <v>0</v>
      </c>
      <c r="Q15" s="118">
        <f>SUM(K15:P15)</f>
        <v>0</v>
      </c>
      <c r="R15" s="79"/>
      <c r="S15" s="154" t="s">
        <v>69</v>
      </c>
    </row>
    <row r="16" spans="1:23" ht="18" hidden="1" customHeight="1" x14ac:dyDescent="0.2">
      <c r="A16" s="155">
        <v>1003</v>
      </c>
      <c r="B16" s="112" t="s">
        <v>141</v>
      </c>
      <c r="C16" s="152"/>
      <c r="D16" s="362">
        <v>0</v>
      </c>
      <c r="E16" s="148"/>
      <c r="F16" s="149"/>
      <c r="G16" s="238"/>
      <c r="H16" s="116"/>
      <c r="I16" s="116"/>
      <c r="J16" s="116"/>
      <c r="K16" s="150">
        <f t="shared" si="2"/>
        <v>0</v>
      </c>
      <c r="L16" s="150">
        <f t="shared" si="3"/>
        <v>0</v>
      </c>
      <c r="M16" s="151">
        <f t="shared" si="4"/>
        <v>0</v>
      </c>
      <c r="N16" s="150">
        <f t="shared" si="5"/>
        <v>0</v>
      </c>
      <c r="O16" s="150">
        <f t="shared" si="6"/>
        <v>0</v>
      </c>
      <c r="P16" s="150">
        <f t="shared" si="1"/>
        <v>0</v>
      </c>
      <c r="Q16" s="118">
        <f>SUM(K16:P16)</f>
        <v>0</v>
      </c>
      <c r="R16" s="79"/>
      <c r="S16" s="154"/>
    </row>
    <row r="17" spans="1:20" ht="18" customHeight="1" x14ac:dyDescent="0.2">
      <c r="A17" s="156" t="s">
        <v>410</v>
      </c>
      <c r="B17" s="157" t="s">
        <v>33</v>
      </c>
      <c r="C17" s="152"/>
      <c r="D17" s="362">
        <v>8</v>
      </c>
      <c r="E17" s="149">
        <v>111</v>
      </c>
      <c r="F17" s="149"/>
      <c r="G17" s="238"/>
      <c r="H17" s="116"/>
      <c r="I17" s="116"/>
      <c r="J17" s="116"/>
      <c r="K17" s="150">
        <f t="shared" si="2"/>
        <v>888</v>
      </c>
      <c r="L17" s="150">
        <f t="shared" si="3"/>
        <v>0</v>
      </c>
      <c r="M17" s="151">
        <f t="shared" si="4"/>
        <v>0</v>
      </c>
      <c r="N17" s="150">
        <f t="shared" si="5"/>
        <v>0</v>
      </c>
      <c r="O17" s="150">
        <f t="shared" si="6"/>
        <v>0</v>
      </c>
      <c r="P17" s="150">
        <f t="shared" si="1"/>
        <v>0</v>
      </c>
      <c r="Q17" s="118">
        <f>SUM(K17:P17)*85%</f>
        <v>754.8</v>
      </c>
      <c r="R17" s="79"/>
      <c r="S17" s="159">
        <f>SUM(K17:P17)</f>
        <v>888</v>
      </c>
      <c r="T17" s="154"/>
    </row>
    <row r="18" spans="1:20" ht="18" customHeight="1" x14ac:dyDescent="0.2">
      <c r="A18" s="160" t="s">
        <v>411</v>
      </c>
      <c r="B18" s="68" t="s">
        <v>34</v>
      </c>
      <c r="C18" s="161"/>
      <c r="D18" s="371">
        <v>5</v>
      </c>
      <c r="E18" s="149">
        <v>27</v>
      </c>
      <c r="F18" s="477"/>
      <c r="G18" s="478"/>
      <c r="H18" s="116"/>
      <c r="I18" s="116"/>
      <c r="J18" s="116"/>
      <c r="K18" s="150">
        <f t="shared" si="2"/>
        <v>135</v>
      </c>
      <c r="L18" s="150">
        <f t="shared" si="3"/>
        <v>0</v>
      </c>
      <c r="M18" s="151">
        <f t="shared" si="4"/>
        <v>0</v>
      </c>
      <c r="N18" s="150">
        <f t="shared" si="5"/>
        <v>0</v>
      </c>
      <c r="O18" s="150">
        <f t="shared" si="6"/>
        <v>0</v>
      </c>
      <c r="P18" s="150">
        <f t="shared" si="1"/>
        <v>0</v>
      </c>
      <c r="Q18" s="118">
        <f>SUM(K18:P18)*85%</f>
        <v>114.75</v>
      </c>
      <c r="R18" s="79"/>
      <c r="S18" s="159">
        <f t="shared" ref="S18:S31" si="7">SUM(K18:P18)</f>
        <v>135</v>
      </c>
      <c r="T18" s="154"/>
    </row>
    <row r="19" spans="1:20" ht="18" customHeight="1" x14ac:dyDescent="0.2">
      <c r="A19" s="160" t="s">
        <v>412</v>
      </c>
      <c r="B19" s="68" t="s">
        <v>35</v>
      </c>
      <c r="C19" s="161"/>
      <c r="D19" s="1027" t="s">
        <v>283</v>
      </c>
      <c r="E19" s="149"/>
      <c r="F19" s="149"/>
      <c r="G19" s="479"/>
      <c r="H19" s="116"/>
      <c r="I19" s="116"/>
      <c r="J19" s="116"/>
      <c r="K19" s="150"/>
      <c r="L19" s="150"/>
      <c r="M19" s="151"/>
      <c r="N19" s="150"/>
      <c r="O19" s="150"/>
      <c r="P19" s="150"/>
      <c r="Q19" s="118">
        <f>SUM(K19:P19)*85%</f>
        <v>0</v>
      </c>
      <c r="R19" s="79"/>
      <c r="S19" s="159">
        <f t="shared" si="7"/>
        <v>0</v>
      </c>
      <c r="T19" s="154"/>
    </row>
    <row r="20" spans="1:20" ht="18" customHeight="1" x14ac:dyDescent="0.2">
      <c r="A20" s="160" t="s">
        <v>413</v>
      </c>
      <c r="B20" s="68" t="s">
        <v>36</v>
      </c>
      <c r="C20" s="161"/>
      <c r="D20" s="1027" t="s">
        <v>283</v>
      </c>
      <c r="E20" s="149"/>
      <c r="F20" s="149"/>
      <c r="G20" s="116"/>
      <c r="H20" s="116"/>
      <c r="I20" s="116"/>
      <c r="J20" s="116"/>
      <c r="K20" s="150"/>
      <c r="L20" s="150"/>
      <c r="M20" s="151"/>
      <c r="N20" s="150"/>
      <c r="O20" s="150"/>
      <c r="P20" s="150"/>
      <c r="Q20" s="118">
        <f>SUM(K20:P20)*85%</f>
        <v>0</v>
      </c>
      <c r="R20" s="79"/>
      <c r="S20" s="159">
        <f t="shared" si="7"/>
        <v>0</v>
      </c>
      <c r="T20" s="154"/>
    </row>
    <row r="21" spans="1:20" ht="18" customHeight="1" x14ac:dyDescent="0.2">
      <c r="A21" s="160" t="s">
        <v>483</v>
      </c>
      <c r="B21" s="1063" t="s">
        <v>484</v>
      </c>
      <c r="C21" s="161"/>
      <c r="D21" s="162">
        <v>60</v>
      </c>
      <c r="E21" s="149"/>
      <c r="F21" s="149"/>
      <c r="G21" s="116"/>
      <c r="H21" s="116"/>
      <c r="I21" s="116"/>
      <c r="J21" s="116"/>
      <c r="K21" s="150">
        <f t="shared" si="2"/>
        <v>0</v>
      </c>
      <c r="L21" s="150">
        <f t="shared" si="3"/>
        <v>0</v>
      </c>
      <c r="M21" s="151">
        <f t="shared" si="4"/>
        <v>0</v>
      </c>
      <c r="N21" s="150">
        <f t="shared" si="5"/>
        <v>0</v>
      </c>
      <c r="O21" s="150">
        <f t="shared" si="6"/>
        <v>0</v>
      </c>
      <c r="P21" s="150">
        <f t="shared" si="1"/>
        <v>0</v>
      </c>
      <c r="Q21" s="118">
        <f>SUM(K21:P21)*85%</f>
        <v>0</v>
      </c>
      <c r="R21" s="79"/>
      <c r="S21" s="159">
        <f t="shared" si="7"/>
        <v>0</v>
      </c>
      <c r="T21" s="154"/>
    </row>
    <row r="22" spans="1:20" ht="18" hidden="1" customHeight="1" x14ac:dyDescent="0.2">
      <c r="A22" s="160">
        <v>1009</v>
      </c>
      <c r="B22" s="68" t="s">
        <v>227</v>
      </c>
      <c r="C22" s="161"/>
      <c r="D22" s="371"/>
      <c r="E22" s="149"/>
      <c r="F22" s="149"/>
      <c r="G22" s="116"/>
      <c r="H22" s="116"/>
      <c r="I22" s="116"/>
      <c r="J22" s="116"/>
      <c r="K22" s="150">
        <f t="shared" si="2"/>
        <v>0</v>
      </c>
      <c r="L22" s="150">
        <f t="shared" si="3"/>
        <v>0</v>
      </c>
      <c r="M22" s="151">
        <f t="shared" si="4"/>
        <v>0</v>
      </c>
      <c r="N22" s="150">
        <f t="shared" si="5"/>
        <v>0</v>
      </c>
      <c r="O22" s="150">
        <f t="shared" si="6"/>
        <v>0</v>
      </c>
      <c r="P22" s="150">
        <f t="shared" si="1"/>
        <v>0</v>
      </c>
      <c r="Q22" s="118">
        <f>SUM(K22:P22)*75%</f>
        <v>0</v>
      </c>
      <c r="R22" s="79"/>
      <c r="S22" s="159">
        <f t="shared" si="7"/>
        <v>0</v>
      </c>
      <c r="T22" s="154"/>
    </row>
    <row r="23" spans="1:20" ht="18" customHeight="1" x14ac:dyDescent="0.2">
      <c r="A23" s="160" t="s">
        <v>414</v>
      </c>
      <c r="B23" s="68" t="s">
        <v>146</v>
      </c>
      <c r="C23" s="161"/>
      <c r="D23" s="371">
        <v>20</v>
      </c>
      <c r="E23" s="149"/>
      <c r="F23" s="149"/>
      <c r="G23" s="116"/>
      <c r="H23" s="116"/>
      <c r="I23" s="116"/>
      <c r="J23" s="116"/>
      <c r="K23" s="150">
        <f t="shared" si="2"/>
        <v>0</v>
      </c>
      <c r="L23" s="150">
        <f t="shared" si="3"/>
        <v>0</v>
      </c>
      <c r="M23" s="151">
        <f t="shared" si="4"/>
        <v>0</v>
      </c>
      <c r="N23" s="150">
        <f t="shared" si="5"/>
        <v>0</v>
      </c>
      <c r="O23" s="150">
        <f t="shared" si="6"/>
        <v>0</v>
      </c>
      <c r="P23" s="150">
        <f t="shared" si="1"/>
        <v>0</v>
      </c>
      <c r="Q23" s="118">
        <f>SUM(K23:P23)*85%</f>
        <v>0</v>
      </c>
      <c r="R23" s="79"/>
      <c r="S23" s="159">
        <f t="shared" si="7"/>
        <v>0</v>
      </c>
      <c r="T23" s="154"/>
    </row>
    <row r="24" spans="1:20" ht="18" customHeight="1" x14ac:dyDescent="0.2">
      <c r="A24" s="160" t="s">
        <v>415</v>
      </c>
      <c r="B24" s="68" t="s">
        <v>147</v>
      </c>
      <c r="C24" s="161"/>
      <c r="D24" s="371">
        <v>5</v>
      </c>
      <c r="E24" s="149"/>
      <c r="F24" s="149"/>
      <c r="G24" s="116"/>
      <c r="H24" s="116"/>
      <c r="I24" s="116"/>
      <c r="J24" s="116"/>
      <c r="K24" s="150">
        <f t="shared" si="2"/>
        <v>0</v>
      </c>
      <c r="L24" s="150">
        <f t="shared" si="3"/>
        <v>0</v>
      </c>
      <c r="M24" s="151">
        <f t="shared" si="4"/>
        <v>0</v>
      </c>
      <c r="N24" s="150">
        <f t="shared" si="5"/>
        <v>0</v>
      </c>
      <c r="O24" s="150">
        <f t="shared" si="6"/>
        <v>0</v>
      </c>
      <c r="P24" s="150">
        <f t="shared" si="1"/>
        <v>0</v>
      </c>
      <c r="Q24" s="118">
        <f>SUM(K24:P24)*85%</f>
        <v>0</v>
      </c>
      <c r="R24" s="79"/>
      <c r="S24" s="159">
        <f t="shared" si="7"/>
        <v>0</v>
      </c>
      <c r="T24" s="154"/>
    </row>
    <row r="25" spans="1:20" ht="18" customHeight="1" x14ac:dyDescent="0.2">
      <c r="A25" s="160" t="s">
        <v>415</v>
      </c>
      <c r="B25" s="68" t="s">
        <v>148</v>
      </c>
      <c r="C25" s="161"/>
      <c r="D25" s="371">
        <v>3</v>
      </c>
      <c r="E25" s="149"/>
      <c r="F25" s="149"/>
      <c r="G25" s="116"/>
      <c r="H25" s="116"/>
      <c r="I25" s="116"/>
      <c r="J25" s="116"/>
      <c r="K25" s="150">
        <f t="shared" si="2"/>
        <v>0</v>
      </c>
      <c r="L25" s="150">
        <f t="shared" si="3"/>
        <v>0</v>
      </c>
      <c r="M25" s="151">
        <f t="shared" si="4"/>
        <v>0</v>
      </c>
      <c r="N25" s="150">
        <f t="shared" si="5"/>
        <v>0</v>
      </c>
      <c r="O25" s="150">
        <f t="shared" si="6"/>
        <v>0</v>
      </c>
      <c r="P25" s="150">
        <f t="shared" si="1"/>
        <v>0</v>
      </c>
      <c r="Q25" s="118">
        <f>SUM(K25:P25)*85%</f>
        <v>0</v>
      </c>
      <c r="R25" s="79"/>
      <c r="S25" s="159">
        <f t="shared" si="7"/>
        <v>0</v>
      </c>
      <c r="T25" s="154"/>
    </row>
    <row r="26" spans="1:20" ht="18" customHeight="1" x14ac:dyDescent="0.2">
      <c r="A26" s="156" t="s">
        <v>416</v>
      </c>
      <c r="B26" s="68" t="s">
        <v>228</v>
      </c>
      <c r="C26" s="152"/>
      <c r="D26" s="362">
        <v>50</v>
      </c>
      <c r="E26" s="149"/>
      <c r="F26" s="149"/>
      <c r="G26" s="238"/>
      <c r="H26" s="116"/>
      <c r="I26" s="116"/>
      <c r="J26" s="116"/>
      <c r="K26" s="117">
        <f t="shared" si="2"/>
        <v>0</v>
      </c>
      <c r="L26" s="117">
        <f t="shared" si="3"/>
        <v>0</v>
      </c>
      <c r="M26" s="1017">
        <f t="shared" si="4"/>
        <v>0</v>
      </c>
      <c r="N26" s="117">
        <f t="shared" si="5"/>
        <v>0</v>
      </c>
      <c r="O26" s="117">
        <f t="shared" si="6"/>
        <v>0</v>
      </c>
      <c r="P26" s="117">
        <f t="shared" si="1"/>
        <v>0</v>
      </c>
      <c r="Q26" s="118">
        <f>SUM(K26:P26)*85%</f>
        <v>0</v>
      </c>
      <c r="R26" s="79"/>
      <c r="S26" s="159">
        <f t="shared" si="7"/>
        <v>0</v>
      </c>
      <c r="T26" s="154"/>
    </row>
    <row r="27" spans="1:20" ht="18" hidden="1" customHeight="1" x14ac:dyDescent="0.2">
      <c r="A27" s="156">
        <v>1013</v>
      </c>
      <c r="B27" s="68" t="s">
        <v>229</v>
      </c>
      <c r="C27" s="480"/>
      <c r="D27" s="362"/>
      <c r="E27" s="149"/>
      <c r="F27" s="149"/>
      <c r="G27" s="238"/>
      <c r="H27" s="116"/>
      <c r="I27" s="116"/>
      <c r="J27" s="116"/>
      <c r="K27" s="150">
        <f t="shared" si="2"/>
        <v>0</v>
      </c>
      <c r="L27" s="150">
        <f t="shared" si="3"/>
        <v>0</v>
      </c>
      <c r="M27" s="1017">
        <f t="shared" si="4"/>
        <v>0</v>
      </c>
      <c r="N27" s="150">
        <f t="shared" si="5"/>
        <v>0</v>
      </c>
      <c r="O27" s="150">
        <f t="shared" si="6"/>
        <v>0</v>
      </c>
      <c r="P27" s="150">
        <f t="shared" si="1"/>
        <v>0</v>
      </c>
      <c r="Q27" s="118">
        <f>SUM(K27:P27)*75%</f>
        <v>0</v>
      </c>
      <c r="R27" s="79"/>
      <c r="S27" s="159">
        <f t="shared" si="7"/>
        <v>0</v>
      </c>
      <c r="T27" s="154"/>
    </row>
    <row r="28" spans="1:20" ht="18" hidden="1" customHeight="1" x14ac:dyDescent="0.2">
      <c r="A28" s="156">
        <v>1014</v>
      </c>
      <c r="B28" s="68" t="s">
        <v>230</v>
      </c>
      <c r="C28" s="480"/>
      <c r="D28" s="362"/>
      <c r="E28" s="149"/>
      <c r="F28" s="149"/>
      <c r="G28" s="238"/>
      <c r="H28" s="116"/>
      <c r="I28" s="116"/>
      <c r="J28" s="116"/>
      <c r="K28" s="150">
        <f t="shared" si="2"/>
        <v>0</v>
      </c>
      <c r="L28" s="150">
        <f t="shared" si="3"/>
        <v>0</v>
      </c>
      <c r="M28" s="1017">
        <f t="shared" si="4"/>
        <v>0</v>
      </c>
      <c r="N28" s="150">
        <f t="shared" si="5"/>
        <v>0</v>
      </c>
      <c r="O28" s="150">
        <f t="shared" si="6"/>
        <v>0</v>
      </c>
      <c r="P28" s="150">
        <f t="shared" si="1"/>
        <v>0</v>
      </c>
      <c r="Q28" s="118">
        <f>SUM(K28:P28)*75%</f>
        <v>0</v>
      </c>
      <c r="R28" s="79"/>
      <c r="S28" s="159">
        <f t="shared" si="7"/>
        <v>0</v>
      </c>
      <c r="T28" s="154"/>
    </row>
    <row r="29" spans="1:20" ht="18" customHeight="1" x14ac:dyDescent="0.2">
      <c r="A29" s="156" t="s">
        <v>485</v>
      </c>
      <c r="B29" s="1067" t="s">
        <v>486</v>
      </c>
      <c r="C29" s="480"/>
      <c r="D29" s="1065">
        <v>4</v>
      </c>
      <c r="E29" s="149"/>
      <c r="F29" s="149"/>
      <c r="G29" s="238"/>
      <c r="H29" s="116"/>
      <c r="I29" s="116"/>
      <c r="J29" s="116"/>
      <c r="K29" s="150">
        <f t="shared" si="2"/>
        <v>0</v>
      </c>
      <c r="L29" s="150">
        <f t="shared" si="3"/>
        <v>0</v>
      </c>
      <c r="M29" s="1017">
        <f t="shared" si="4"/>
        <v>0</v>
      </c>
      <c r="N29" s="150">
        <f t="shared" si="5"/>
        <v>0</v>
      </c>
      <c r="O29" s="150">
        <f t="shared" si="6"/>
        <v>0</v>
      </c>
      <c r="P29" s="150">
        <f t="shared" si="1"/>
        <v>0</v>
      </c>
      <c r="Q29" s="118">
        <f>SUM(K29:P29)</f>
        <v>0</v>
      </c>
      <c r="R29" s="79"/>
      <c r="S29" s="159">
        <f t="shared" si="7"/>
        <v>0</v>
      </c>
      <c r="T29" s="154"/>
    </row>
    <row r="30" spans="1:20" ht="18" customHeight="1" x14ac:dyDescent="0.2">
      <c r="A30" s="156" t="s">
        <v>487</v>
      </c>
      <c r="B30" s="1067" t="s">
        <v>486</v>
      </c>
      <c r="C30" s="480"/>
      <c r="D30" s="1065">
        <v>2.5</v>
      </c>
      <c r="E30" s="149"/>
      <c r="F30" s="149"/>
      <c r="G30" s="238"/>
      <c r="H30" s="116"/>
      <c r="I30" s="116"/>
      <c r="J30" s="116"/>
      <c r="K30" s="150">
        <f t="shared" si="2"/>
        <v>0</v>
      </c>
      <c r="L30" s="150">
        <f t="shared" si="3"/>
        <v>0</v>
      </c>
      <c r="M30" s="1017">
        <f t="shared" si="4"/>
        <v>0</v>
      </c>
      <c r="N30" s="150">
        <f t="shared" si="5"/>
        <v>0</v>
      </c>
      <c r="O30" s="150">
        <f t="shared" si="6"/>
        <v>0</v>
      </c>
      <c r="P30" s="150">
        <f t="shared" si="1"/>
        <v>0</v>
      </c>
      <c r="Q30" s="118">
        <f>SUM(K30:P30)</f>
        <v>0</v>
      </c>
      <c r="R30" s="79"/>
      <c r="S30" s="159">
        <f t="shared" si="7"/>
        <v>0</v>
      </c>
      <c r="T30" s="154"/>
    </row>
    <row r="31" spans="1:20" ht="18" customHeight="1" x14ac:dyDescent="0.2">
      <c r="A31" s="156" t="s">
        <v>417</v>
      </c>
      <c r="B31" s="68" t="s">
        <v>471</v>
      </c>
      <c r="C31" s="480"/>
      <c r="D31" s="362">
        <v>5</v>
      </c>
      <c r="E31" s="149">
        <v>40</v>
      </c>
      <c r="F31" s="149"/>
      <c r="G31" s="238"/>
      <c r="H31" s="116"/>
      <c r="I31" s="116"/>
      <c r="J31" s="116"/>
      <c r="K31" s="117">
        <f>E31*D31</f>
        <v>200</v>
      </c>
      <c r="L31" s="117">
        <f t="shared" si="3"/>
        <v>0</v>
      </c>
      <c r="M31" s="1017">
        <f t="shared" si="4"/>
        <v>0</v>
      </c>
      <c r="N31" s="117">
        <f t="shared" si="5"/>
        <v>0</v>
      </c>
      <c r="O31" s="117">
        <f t="shared" si="6"/>
        <v>0</v>
      </c>
      <c r="P31" s="117">
        <f t="shared" si="1"/>
        <v>0</v>
      </c>
      <c r="Q31" s="118">
        <f>(SUM(K31:P31)+Q171)*85%</f>
        <v>170</v>
      </c>
      <c r="R31" s="79"/>
      <c r="S31" s="159">
        <f t="shared" si="7"/>
        <v>200</v>
      </c>
      <c r="T31" s="154"/>
    </row>
    <row r="32" spans="1:20" ht="18" hidden="1" customHeight="1" thickBot="1" x14ac:dyDescent="0.25">
      <c r="A32" s="156">
        <v>1018</v>
      </c>
      <c r="B32" s="68" t="s">
        <v>231</v>
      </c>
      <c r="C32" s="480"/>
      <c r="D32" s="362"/>
      <c r="E32" s="149"/>
      <c r="F32" s="149"/>
      <c r="G32" s="238"/>
      <c r="H32" s="116"/>
      <c r="I32" s="116"/>
      <c r="J32" s="116"/>
      <c r="K32" s="150">
        <f t="shared" si="2"/>
        <v>0</v>
      </c>
      <c r="L32" s="150">
        <f t="shared" si="3"/>
        <v>0</v>
      </c>
      <c r="M32" s="151">
        <f t="shared" si="4"/>
        <v>0</v>
      </c>
      <c r="N32" s="150">
        <f t="shared" si="5"/>
        <v>0</v>
      </c>
      <c r="O32" s="150">
        <f t="shared" si="6"/>
        <v>0</v>
      </c>
      <c r="P32" s="150">
        <f t="shared" si="1"/>
        <v>0</v>
      </c>
      <c r="Q32" s="118">
        <f>SUM(K32:P32)*70%</f>
        <v>0</v>
      </c>
      <c r="R32" s="79"/>
      <c r="S32" s="165">
        <f>SUM(K32:L32)</f>
        <v>0</v>
      </c>
      <c r="T32" s="154"/>
    </row>
    <row r="33" spans="1:20" ht="18" customHeight="1" thickBot="1" x14ac:dyDescent="0.25">
      <c r="A33" s="156" t="s">
        <v>417</v>
      </c>
      <c r="B33" s="68" t="s">
        <v>408</v>
      </c>
      <c r="C33" s="480"/>
      <c r="D33" s="362">
        <v>4</v>
      </c>
      <c r="E33" s="149"/>
      <c r="F33" s="149"/>
      <c r="G33" s="238"/>
      <c r="H33" s="116"/>
      <c r="I33" s="116"/>
      <c r="J33" s="116"/>
      <c r="K33" s="117">
        <f>E33*D33</f>
        <v>0</v>
      </c>
      <c r="L33" s="117">
        <f>F33*D33</f>
        <v>0</v>
      </c>
      <c r="M33" s="164">
        <f>G33*3</f>
        <v>0</v>
      </c>
      <c r="N33" s="117">
        <f>H33*D33</f>
        <v>0</v>
      </c>
      <c r="O33" s="117">
        <f>I33*D33</f>
        <v>0</v>
      </c>
      <c r="P33" s="117">
        <f>J33*D33</f>
        <v>0</v>
      </c>
      <c r="Q33" s="118">
        <f>(SUM(K33:P33))</f>
        <v>0</v>
      </c>
      <c r="R33" s="79"/>
      <c r="S33" s="204"/>
      <c r="T33" s="154"/>
    </row>
    <row r="34" spans="1:20" ht="18" customHeight="1" thickBot="1" x14ac:dyDescent="0.25">
      <c r="A34" s="156" t="s">
        <v>418</v>
      </c>
      <c r="B34" s="68" t="s">
        <v>38</v>
      </c>
      <c r="C34" s="480"/>
      <c r="D34" s="1029" t="s">
        <v>283</v>
      </c>
      <c r="E34" s="149"/>
      <c r="F34" s="149"/>
      <c r="G34" s="238"/>
      <c r="H34" s="116"/>
      <c r="I34" s="116"/>
      <c r="J34" s="116"/>
      <c r="K34" s="117"/>
      <c r="L34" s="117"/>
      <c r="M34" s="164"/>
      <c r="N34" s="117"/>
      <c r="O34" s="117"/>
      <c r="P34" s="117"/>
      <c r="Q34" s="118">
        <f>SUM(K34:P34)</f>
        <v>0</v>
      </c>
      <c r="R34" s="79"/>
      <c r="S34" s="372">
        <f>SUM(S17:S32)</f>
        <v>1223</v>
      </c>
      <c r="T34" s="154"/>
    </row>
    <row r="35" spans="1:20" ht="18" hidden="1" customHeight="1" x14ac:dyDescent="0.2">
      <c r="A35" s="156">
        <v>1020</v>
      </c>
      <c r="B35" s="68" t="s">
        <v>37</v>
      </c>
      <c r="C35" s="480"/>
      <c r="D35" s="362"/>
      <c r="E35" s="149"/>
      <c r="F35" s="149"/>
      <c r="G35" s="238"/>
      <c r="H35" s="116"/>
      <c r="I35" s="116"/>
      <c r="J35" s="116"/>
      <c r="K35" s="150">
        <f t="shared" si="2"/>
        <v>0</v>
      </c>
      <c r="L35" s="150">
        <f t="shared" si="3"/>
        <v>0</v>
      </c>
      <c r="M35" s="151">
        <f t="shared" si="4"/>
        <v>0</v>
      </c>
      <c r="N35" s="150">
        <f t="shared" si="5"/>
        <v>0</v>
      </c>
      <c r="O35" s="150">
        <f t="shared" si="6"/>
        <v>0</v>
      </c>
      <c r="P35" s="150">
        <f t="shared" si="1"/>
        <v>0</v>
      </c>
      <c r="Q35" s="118">
        <f t="shared" ref="Q35:Q40" si="8">SUM(K35:P35)</f>
        <v>0</v>
      </c>
      <c r="R35" s="79"/>
      <c r="S35" s="175"/>
      <c r="T35" s="154"/>
    </row>
    <row r="36" spans="1:20" ht="18" hidden="1" customHeight="1" x14ac:dyDescent="0.2">
      <c r="A36" s="156">
        <v>1021</v>
      </c>
      <c r="B36" s="68" t="s">
        <v>157</v>
      </c>
      <c r="C36" s="480"/>
      <c r="D36" s="362">
        <v>65</v>
      </c>
      <c r="E36" s="149"/>
      <c r="F36" s="149"/>
      <c r="G36" s="238"/>
      <c r="H36" s="116"/>
      <c r="I36" s="116"/>
      <c r="J36" s="116"/>
      <c r="K36" s="150">
        <f t="shared" si="2"/>
        <v>0</v>
      </c>
      <c r="L36" s="150">
        <f t="shared" si="3"/>
        <v>0</v>
      </c>
      <c r="M36" s="151">
        <f t="shared" si="4"/>
        <v>0</v>
      </c>
      <c r="N36" s="150">
        <f t="shared" si="5"/>
        <v>0</v>
      </c>
      <c r="O36" s="150">
        <f t="shared" si="6"/>
        <v>0</v>
      </c>
      <c r="P36" s="150">
        <f t="shared" si="1"/>
        <v>0</v>
      </c>
      <c r="Q36" s="118">
        <f t="shared" si="8"/>
        <v>0</v>
      </c>
      <c r="R36" s="79"/>
      <c r="S36" s="175"/>
      <c r="T36" s="154"/>
    </row>
    <row r="37" spans="1:20" ht="18" hidden="1" customHeight="1" x14ac:dyDescent="0.2">
      <c r="A37" s="156">
        <v>1022</v>
      </c>
      <c r="B37" s="68" t="s">
        <v>158</v>
      </c>
      <c r="C37" s="480"/>
      <c r="D37" s="362"/>
      <c r="E37" s="149"/>
      <c r="F37" s="149"/>
      <c r="G37" s="238"/>
      <c r="H37" s="116"/>
      <c r="I37" s="116"/>
      <c r="J37" s="116"/>
      <c r="K37" s="150">
        <f t="shared" si="2"/>
        <v>0</v>
      </c>
      <c r="L37" s="150">
        <f t="shared" si="3"/>
        <v>0</v>
      </c>
      <c r="M37" s="151">
        <f t="shared" si="4"/>
        <v>0</v>
      </c>
      <c r="N37" s="150">
        <f t="shared" si="5"/>
        <v>0</v>
      </c>
      <c r="O37" s="150">
        <f t="shared" si="6"/>
        <v>0</v>
      </c>
      <c r="P37" s="150">
        <f t="shared" si="1"/>
        <v>0</v>
      </c>
      <c r="Q37" s="118">
        <f t="shared" si="8"/>
        <v>0</v>
      </c>
      <c r="R37" s="79"/>
      <c r="S37" s="175"/>
      <c r="T37" s="154"/>
    </row>
    <row r="38" spans="1:20" ht="18" customHeight="1" x14ac:dyDescent="0.2">
      <c r="A38" s="156" t="s">
        <v>419</v>
      </c>
      <c r="B38" s="68" t="s">
        <v>319</v>
      </c>
      <c r="C38" s="480"/>
      <c r="D38" s="362"/>
      <c r="E38" s="149"/>
      <c r="F38" s="149"/>
      <c r="G38" s="238"/>
      <c r="H38" s="116"/>
      <c r="I38" s="116"/>
      <c r="J38" s="116"/>
      <c r="K38" s="150"/>
      <c r="L38" s="150"/>
      <c r="M38" s="151"/>
      <c r="N38" s="150"/>
      <c r="O38" s="150"/>
      <c r="P38" s="150"/>
      <c r="Q38" s="118">
        <f t="shared" si="8"/>
        <v>0</v>
      </c>
      <c r="R38" s="79"/>
      <c r="S38" s="175"/>
      <c r="T38" s="154"/>
    </row>
    <row r="39" spans="1:20" ht="18" customHeight="1" x14ac:dyDescent="0.2">
      <c r="A39" s="156" t="s">
        <v>420</v>
      </c>
      <c r="B39" s="68" t="s">
        <v>159</v>
      </c>
      <c r="C39" s="480"/>
      <c r="D39" s="362">
        <v>10</v>
      </c>
      <c r="E39" s="149"/>
      <c r="F39" s="149"/>
      <c r="G39" s="238"/>
      <c r="H39" s="116"/>
      <c r="I39" s="116"/>
      <c r="J39" s="116"/>
      <c r="K39" s="150">
        <f t="shared" si="2"/>
        <v>0</v>
      </c>
      <c r="L39" s="150">
        <f t="shared" si="3"/>
        <v>0</v>
      </c>
      <c r="M39" s="151">
        <f t="shared" si="4"/>
        <v>0</v>
      </c>
      <c r="N39" s="150">
        <f t="shared" si="5"/>
        <v>0</v>
      </c>
      <c r="O39" s="150">
        <f t="shared" si="6"/>
        <v>0</v>
      </c>
      <c r="P39" s="150">
        <f t="shared" si="1"/>
        <v>0</v>
      </c>
      <c r="Q39" s="118">
        <f t="shared" si="8"/>
        <v>0</v>
      </c>
      <c r="R39" s="79"/>
      <c r="S39" s="175"/>
      <c r="T39" s="154"/>
    </row>
    <row r="40" spans="1:20" ht="18" customHeight="1" x14ac:dyDescent="0.2">
      <c r="A40" s="155" t="s">
        <v>421</v>
      </c>
      <c r="B40" s="68" t="s">
        <v>24</v>
      </c>
      <c r="C40" s="166"/>
      <c r="D40" s="373">
        <v>1</v>
      </c>
      <c r="E40" s="168"/>
      <c r="F40" s="149"/>
      <c r="G40" s="116"/>
      <c r="H40" s="116"/>
      <c r="I40" s="116"/>
      <c r="J40" s="116"/>
      <c r="K40" s="150">
        <f t="shared" si="2"/>
        <v>0</v>
      </c>
      <c r="L40" s="150">
        <f t="shared" si="3"/>
        <v>0</v>
      </c>
      <c r="M40" s="151">
        <f t="shared" si="4"/>
        <v>0</v>
      </c>
      <c r="N40" s="150">
        <f t="shared" si="5"/>
        <v>0</v>
      </c>
      <c r="O40" s="150">
        <f t="shared" si="6"/>
        <v>0</v>
      </c>
      <c r="P40" s="150">
        <f t="shared" si="1"/>
        <v>0</v>
      </c>
      <c r="Q40" s="118">
        <f t="shared" si="8"/>
        <v>0</v>
      </c>
      <c r="R40" s="79"/>
      <c r="S40" s="175"/>
      <c r="T40" s="154"/>
    </row>
    <row r="41" spans="1:20" s="170" customFormat="1" ht="18" customHeight="1" x14ac:dyDescent="0.25">
      <c r="A41" s="138"/>
      <c r="B41" s="139" t="s">
        <v>120</v>
      </c>
      <c r="C41" s="152"/>
      <c r="D41" s="140"/>
      <c r="E41" s="141"/>
      <c r="F41" s="142"/>
      <c r="G41" s="143"/>
      <c r="H41" s="143"/>
      <c r="I41" s="143"/>
      <c r="J41" s="143"/>
      <c r="K41" s="368"/>
      <c r="L41" s="368"/>
      <c r="M41" s="369"/>
      <c r="N41" s="368"/>
      <c r="O41" s="368"/>
      <c r="P41" s="368"/>
      <c r="Q41" s="370"/>
      <c r="R41" s="169"/>
      <c r="S41" s="329"/>
      <c r="T41" s="329"/>
    </row>
    <row r="42" spans="1:20" ht="18" customHeight="1" x14ac:dyDescent="0.2">
      <c r="A42" s="171" t="s">
        <v>422</v>
      </c>
      <c r="B42" s="428" t="s">
        <v>121</v>
      </c>
      <c r="C42" s="152"/>
      <c r="D42" s="362" t="s">
        <v>283</v>
      </c>
      <c r="E42" s="149"/>
      <c r="F42" s="149"/>
      <c r="G42" s="116"/>
      <c r="H42" s="116"/>
      <c r="I42" s="116"/>
      <c r="J42" s="116"/>
      <c r="K42" s="117"/>
      <c r="L42" s="117"/>
      <c r="M42" s="117"/>
      <c r="N42" s="117"/>
      <c r="O42" s="117"/>
      <c r="P42" s="117"/>
      <c r="Q42" s="173">
        <f t="shared" ref="Q42:Q48" si="9">SUM(K42:P42)</f>
        <v>0</v>
      </c>
      <c r="R42" s="79"/>
      <c r="S42" s="175"/>
      <c r="T42" s="154"/>
    </row>
    <row r="43" spans="1:20" ht="18" customHeight="1" x14ac:dyDescent="0.2">
      <c r="A43" s="171" t="s">
        <v>423</v>
      </c>
      <c r="B43" s="428" t="s">
        <v>122</v>
      </c>
      <c r="C43" s="152"/>
      <c r="D43" s="362" t="s">
        <v>283</v>
      </c>
      <c r="E43" s="149"/>
      <c r="F43" s="149"/>
      <c r="G43" s="116"/>
      <c r="H43" s="116"/>
      <c r="I43" s="116"/>
      <c r="J43" s="116"/>
      <c r="K43" s="117"/>
      <c r="L43" s="117"/>
      <c r="M43" s="164"/>
      <c r="N43" s="117"/>
      <c r="O43" s="117"/>
      <c r="P43" s="117"/>
      <c r="Q43" s="173">
        <f t="shared" si="9"/>
        <v>0</v>
      </c>
      <c r="R43" s="79"/>
      <c r="S43" s="175"/>
      <c r="T43" s="154"/>
    </row>
    <row r="44" spans="1:20" ht="18" customHeight="1" x14ac:dyDescent="0.2">
      <c r="A44" s="171" t="s">
        <v>424</v>
      </c>
      <c r="B44" s="428" t="s">
        <v>126</v>
      </c>
      <c r="C44" s="152"/>
      <c r="D44" s="362">
        <v>30</v>
      </c>
      <c r="E44" s="149"/>
      <c r="F44" s="149"/>
      <c r="G44" s="116"/>
      <c r="H44" s="116"/>
      <c r="I44" s="116"/>
      <c r="J44" s="116"/>
      <c r="K44" s="117">
        <f>E44*D44</f>
        <v>0</v>
      </c>
      <c r="L44" s="117">
        <f>F44*D44</f>
        <v>0</v>
      </c>
      <c r="M44" s="117">
        <v>0</v>
      </c>
      <c r="N44" s="117">
        <f>H44*D44</f>
        <v>0</v>
      </c>
      <c r="O44" s="117">
        <f t="shared" ref="O44:P48" si="10">I44*D44</f>
        <v>0</v>
      </c>
      <c r="P44" s="117">
        <f t="shared" si="10"/>
        <v>0</v>
      </c>
      <c r="Q44" s="173">
        <f t="shared" si="9"/>
        <v>0</v>
      </c>
      <c r="R44" s="79"/>
      <c r="S44" s="175"/>
      <c r="T44" s="154"/>
    </row>
    <row r="45" spans="1:20" ht="18" customHeight="1" x14ac:dyDescent="0.2">
      <c r="A45" s="171" t="s">
        <v>425</v>
      </c>
      <c r="B45" s="428" t="s">
        <v>125</v>
      </c>
      <c r="C45" s="152"/>
      <c r="D45" s="362">
        <v>35</v>
      </c>
      <c r="E45" s="149"/>
      <c r="F45" s="149"/>
      <c r="G45" s="116">
        <v>0</v>
      </c>
      <c r="H45" s="116"/>
      <c r="I45" s="116"/>
      <c r="J45" s="116"/>
      <c r="K45" s="117">
        <f>E45*D45</f>
        <v>0</v>
      </c>
      <c r="L45" s="117">
        <f>F45*D45</f>
        <v>0</v>
      </c>
      <c r="M45" s="164">
        <v>0</v>
      </c>
      <c r="N45" s="117">
        <f>H45*D45</f>
        <v>0</v>
      </c>
      <c r="O45" s="117">
        <f t="shared" si="10"/>
        <v>0</v>
      </c>
      <c r="P45" s="117">
        <f t="shared" si="10"/>
        <v>0</v>
      </c>
      <c r="Q45" s="173">
        <f t="shared" si="9"/>
        <v>0</v>
      </c>
      <c r="R45" s="79"/>
      <c r="S45" s="175"/>
      <c r="T45" s="154"/>
    </row>
    <row r="46" spans="1:20" ht="18" customHeight="1" x14ac:dyDescent="0.2">
      <c r="A46" s="171" t="s">
        <v>426</v>
      </c>
      <c r="B46" s="428" t="s">
        <v>124</v>
      </c>
      <c r="C46" s="152"/>
      <c r="D46" s="362">
        <v>30</v>
      </c>
      <c r="E46" s="149"/>
      <c r="F46" s="149"/>
      <c r="G46" s="116"/>
      <c r="H46" s="116"/>
      <c r="I46" s="116"/>
      <c r="J46" s="116"/>
      <c r="K46" s="117">
        <f>E46*D46</f>
        <v>0</v>
      </c>
      <c r="L46" s="117">
        <f>F46*D46</f>
        <v>0</v>
      </c>
      <c r="M46" s="164">
        <f>G46*D46</f>
        <v>0</v>
      </c>
      <c r="N46" s="117">
        <f>H46*D46</f>
        <v>0</v>
      </c>
      <c r="O46" s="117">
        <f t="shared" si="10"/>
        <v>0</v>
      </c>
      <c r="P46" s="117">
        <f t="shared" si="10"/>
        <v>0</v>
      </c>
      <c r="Q46" s="173">
        <f t="shared" si="9"/>
        <v>0</v>
      </c>
      <c r="R46" s="79"/>
      <c r="S46" s="175"/>
      <c r="T46" s="154"/>
    </row>
    <row r="47" spans="1:20" ht="18" customHeight="1" x14ac:dyDescent="0.2">
      <c r="A47" s="171" t="s">
        <v>427</v>
      </c>
      <c r="B47" s="428" t="s">
        <v>123</v>
      </c>
      <c r="C47" s="152"/>
      <c r="D47" s="362">
        <v>25</v>
      </c>
      <c r="E47" s="149"/>
      <c r="F47" s="149"/>
      <c r="G47" s="116"/>
      <c r="H47" s="116"/>
      <c r="I47" s="116"/>
      <c r="J47" s="116"/>
      <c r="K47" s="117">
        <f>E47*D47</f>
        <v>0</v>
      </c>
      <c r="L47" s="117">
        <f>F47*D47</f>
        <v>0</v>
      </c>
      <c r="M47" s="164">
        <f>G47*D47</f>
        <v>0</v>
      </c>
      <c r="N47" s="117">
        <f>H47*D47</f>
        <v>0</v>
      </c>
      <c r="O47" s="117">
        <f t="shared" si="10"/>
        <v>0</v>
      </c>
      <c r="P47" s="117">
        <f t="shared" si="10"/>
        <v>0</v>
      </c>
      <c r="Q47" s="173">
        <f t="shared" si="9"/>
        <v>0</v>
      </c>
      <c r="R47" s="79"/>
      <c r="S47" s="175"/>
      <c r="T47" s="154"/>
    </row>
    <row r="48" spans="1:20" ht="18" customHeight="1" x14ac:dyDescent="0.2">
      <c r="A48" s="171" t="s">
        <v>221</v>
      </c>
      <c r="B48" s="428" t="s">
        <v>145</v>
      </c>
      <c r="C48" s="152"/>
      <c r="D48" s="362">
        <v>25</v>
      </c>
      <c r="E48" s="149"/>
      <c r="F48" s="149"/>
      <c r="G48" s="116"/>
      <c r="H48" s="116"/>
      <c r="I48" s="116"/>
      <c r="J48" s="116"/>
      <c r="K48" s="176">
        <f>E48*D48</f>
        <v>0</v>
      </c>
      <c r="L48" s="176">
        <f>F48*D48</f>
        <v>0</v>
      </c>
      <c r="M48" s="176">
        <f>G48*D48</f>
        <v>0</v>
      </c>
      <c r="N48" s="936">
        <f>H48*D48</f>
        <v>0</v>
      </c>
      <c r="O48" s="936">
        <f t="shared" si="10"/>
        <v>0</v>
      </c>
      <c r="P48" s="936">
        <f t="shared" si="10"/>
        <v>0</v>
      </c>
      <c r="Q48" s="173">
        <f t="shared" si="9"/>
        <v>0</v>
      </c>
      <c r="R48" s="79"/>
      <c r="S48" s="175"/>
      <c r="T48" s="154"/>
    </row>
    <row r="49" spans="1:20" s="170" customFormat="1" ht="18" customHeight="1" x14ac:dyDescent="0.25">
      <c r="A49" s="138"/>
      <c r="B49" s="139" t="s">
        <v>7</v>
      </c>
      <c r="C49" s="152"/>
      <c r="D49" s="140"/>
      <c r="E49" s="141"/>
      <c r="F49" s="142"/>
      <c r="G49" s="143"/>
      <c r="H49" s="143"/>
      <c r="I49" s="143"/>
      <c r="J49" s="143"/>
      <c r="K49" s="368"/>
      <c r="L49" s="368"/>
      <c r="M49" s="369"/>
      <c r="N49" s="368"/>
      <c r="O49" s="368"/>
      <c r="P49" s="368"/>
      <c r="Q49" s="370"/>
      <c r="R49" s="169"/>
      <c r="S49" s="329"/>
      <c r="T49" s="329"/>
    </row>
    <row r="50" spans="1:20" ht="18" customHeight="1" x14ac:dyDescent="0.2">
      <c r="A50" s="156" t="s">
        <v>422</v>
      </c>
      <c r="B50" s="157" t="s">
        <v>26</v>
      </c>
      <c r="C50" s="152"/>
      <c r="D50" s="362" t="s">
        <v>283</v>
      </c>
      <c r="E50" s="177"/>
      <c r="F50" s="149"/>
      <c r="G50" s="116"/>
      <c r="H50" s="116"/>
      <c r="I50" s="116"/>
      <c r="J50" s="116"/>
      <c r="K50" s="117"/>
      <c r="L50" s="117"/>
      <c r="M50" s="164"/>
      <c r="N50" s="117"/>
      <c r="O50" s="117"/>
      <c r="P50" s="117"/>
      <c r="Q50" s="173">
        <f>SUM(K50:P50)</f>
        <v>0</v>
      </c>
      <c r="R50" s="79"/>
      <c r="S50" s="154"/>
      <c r="T50" s="154"/>
    </row>
    <row r="51" spans="1:20" ht="18" customHeight="1" x14ac:dyDescent="0.2">
      <c r="A51" s="156" t="s">
        <v>423</v>
      </c>
      <c r="B51" s="157" t="s">
        <v>27</v>
      </c>
      <c r="C51" s="152"/>
      <c r="D51" s="362" t="s">
        <v>283</v>
      </c>
      <c r="E51" s="177"/>
      <c r="F51" s="149"/>
      <c r="G51" s="116"/>
      <c r="H51" s="116"/>
      <c r="I51" s="116"/>
      <c r="J51" s="116"/>
      <c r="K51" s="117"/>
      <c r="L51" s="117"/>
      <c r="M51" s="164"/>
      <c r="N51" s="117"/>
      <c r="O51" s="117"/>
      <c r="P51" s="117"/>
      <c r="Q51" s="173">
        <f>SUM(K51:P51)</f>
        <v>0</v>
      </c>
      <c r="R51" s="79"/>
      <c r="S51" s="154"/>
      <c r="T51" s="154"/>
    </row>
    <row r="52" spans="1:20" ht="18" customHeight="1" x14ac:dyDescent="0.2">
      <c r="A52" s="156" t="s">
        <v>428</v>
      </c>
      <c r="B52" s="157" t="s">
        <v>232</v>
      </c>
      <c r="C52" s="152"/>
      <c r="D52" s="362">
        <v>15</v>
      </c>
      <c r="E52" s="177"/>
      <c r="F52" s="149"/>
      <c r="G52" s="116"/>
      <c r="H52" s="116"/>
      <c r="I52" s="116"/>
      <c r="J52" s="116"/>
      <c r="K52" s="936">
        <f t="shared" ref="K52:K78" si="11">E52*D52</f>
        <v>0</v>
      </c>
      <c r="L52" s="936">
        <f t="shared" ref="L52:L70" si="12">F52*D52</f>
        <v>0</v>
      </c>
      <c r="M52" s="936">
        <f t="shared" ref="M52:M58" si="13">G52*D52</f>
        <v>0</v>
      </c>
      <c r="N52" s="936">
        <f t="shared" ref="N52:N79" si="14">H52*D52</f>
        <v>0</v>
      </c>
      <c r="O52" s="936">
        <f t="shared" ref="O52:P79" si="15">I52*D52</f>
        <v>0</v>
      </c>
      <c r="P52" s="936">
        <f t="shared" si="15"/>
        <v>0</v>
      </c>
      <c r="Q52" s="173">
        <f>SUM(K52:P52)</f>
        <v>0</v>
      </c>
      <c r="R52" s="79"/>
      <c r="S52" s="154"/>
      <c r="T52" s="154"/>
    </row>
    <row r="53" spans="1:20" ht="18" customHeight="1" x14ac:dyDescent="0.2">
      <c r="A53" s="156" t="s">
        <v>424</v>
      </c>
      <c r="B53" s="157" t="s">
        <v>28</v>
      </c>
      <c r="C53" s="180"/>
      <c r="D53" s="362">
        <v>30</v>
      </c>
      <c r="E53" s="177"/>
      <c r="F53" s="149"/>
      <c r="G53" s="116">
        <v>2</v>
      </c>
      <c r="H53" s="116"/>
      <c r="I53" s="116"/>
      <c r="J53" s="116"/>
      <c r="K53" s="117">
        <f t="shared" si="11"/>
        <v>0</v>
      </c>
      <c r="L53" s="117">
        <f t="shared" si="12"/>
        <v>0</v>
      </c>
      <c r="M53" s="117">
        <f t="shared" si="13"/>
        <v>60</v>
      </c>
      <c r="N53" s="117">
        <f t="shared" si="14"/>
        <v>0</v>
      </c>
      <c r="O53" s="117">
        <f t="shared" si="15"/>
        <v>0</v>
      </c>
      <c r="P53" s="117">
        <f t="shared" si="15"/>
        <v>0</v>
      </c>
      <c r="Q53" s="173">
        <f>SUM(K53:P53)</f>
        <v>60</v>
      </c>
      <c r="R53" s="79"/>
      <c r="S53" s="154"/>
      <c r="T53" s="154"/>
    </row>
    <row r="54" spans="1:20" ht="18" hidden="1" customHeight="1" x14ac:dyDescent="0.2">
      <c r="A54" s="156">
        <v>1103</v>
      </c>
      <c r="B54" s="157" t="s">
        <v>305</v>
      </c>
      <c r="C54" s="180"/>
      <c r="D54" s="362"/>
      <c r="E54" s="177"/>
      <c r="F54" s="149"/>
      <c r="G54" s="116"/>
      <c r="H54" s="116"/>
      <c r="I54" s="116"/>
      <c r="J54" s="116"/>
      <c r="K54" s="117">
        <f>E54*D54</f>
        <v>0</v>
      </c>
      <c r="L54" s="117">
        <f t="shared" si="12"/>
        <v>0</v>
      </c>
      <c r="M54" s="117">
        <f t="shared" si="13"/>
        <v>0</v>
      </c>
      <c r="N54" s="117">
        <f>H54*D54</f>
        <v>0</v>
      </c>
      <c r="O54" s="117">
        <f>I54*D54</f>
        <v>0</v>
      </c>
      <c r="P54" s="117">
        <f>J54*E54</f>
        <v>0</v>
      </c>
      <c r="Q54" s="173">
        <f>SUM(K54:M54)</f>
        <v>0</v>
      </c>
      <c r="R54" s="79"/>
      <c r="S54" s="154"/>
      <c r="T54" s="154"/>
    </row>
    <row r="55" spans="1:20" ht="18" customHeight="1" x14ac:dyDescent="0.2">
      <c r="A55" s="156" t="s">
        <v>425</v>
      </c>
      <c r="B55" s="157" t="s">
        <v>29</v>
      </c>
      <c r="C55" s="180"/>
      <c r="D55" s="362">
        <v>40</v>
      </c>
      <c r="E55" s="177"/>
      <c r="F55" s="149"/>
      <c r="G55" s="116"/>
      <c r="H55" s="116"/>
      <c r="I55" s="116"/>
      <c r="J55" s="116"/>
      <c r="K55" s="117">
        <f t="shared" si="11"/>
        <v>0</v>
      </c>
      <c r="L55" s="117">
        <f t="shared" si="12"/>
        <v>0</v>
      </c>
      <c r="M55" s="117">
        <f t="shared" si="13"/>
        <v>0</v>
      </c>
      <c r="N55" s="117">
        <f t="shared" si="14"/>
        <v>0</v>
      </c>
      <c r="O55" s="117">
        <f t="shared" si="15"/>
        <v>0</v>
      </c>
      <c r="P55" s="117">
        <f t="shared" si="15"/>
        <v>0</v>
      </c>
      <c r="Q55" s="173">
        <f>SUM(K55:P55)</f>
        <v>0</v>
      </c>
      <c r="R55" s="79"/>
      <c r="S55" s="154"/>
      <c r="T55" s="154"/>
    </row>
    <row r="56" spans="1:20" ht="18" hidden="1" customHeight="1" x14ac:dyDescent="0.2">
      <c r="A56" s="156">
        <v>1104</v>
      </c>
      <c r="B56" s="157" t="s">
        <v>306</v>
      </c>
      <c r="C56" s="180"/>
      <c r="D56" s="362"/>
      <c r="E56" s="177"/>
      <c r="F56" s="149"/>
      <c r="G56" s="116"/>
      <c r="H56" s="116"/>
      <c r="I56" s="116"/>
      <c r="J56" s="116"/>
      <c r="K56" s="117">
        <f t="shared" si="11"/>
        <v>0</v>
      </c>
      <c r="L56" s="117">
        <f t="shared" si="12"/>
        <v>0</v>
      </c>
      <c r="M56" s="117">
        <f t="shared" si="13"/>
        <v>0</v>
      </c>
      <c r="N56" s="117">
        <f t="shared" si="14"/>
        <v>0</v>
      </c>
      <c r="O56" s="117">
        <f t="shared" si="15"/>
        <v>0</v>
      </c>
      <c r="P56" s="117">
        <f t="shared" si="15"/>
        <v>0</v>
      </c>
      <c r="Q56" s="173">
        <f>SUM(K56:M56)</f>
        <v>0</v>
      </c>
      <c r="R56" s="79"/>
      <c r="S56" s="154"/>
      <c r="T56" s="154"/>
    </row>
    <row r="57" spans="1:20" ht="18" customHeight="1" x14ac:dyDescent="0.2">
      <c r="A57" s="156" t="s">
        <v>429</v>
      </c>
      <c r="B57" s="157" t="s">
        <v>244</v>
      </c>
      <c r="C57" s="180"/>
      <c r="D57" s="362">
        <v>35</v>
      </c>
      <c r="E57" s="177"/>
      <c r="F57" s="149"/>
      <c r="G57" s="116"/>
      <c r="H57" s="116"/>
      <c r="I57" s="116"/>
      <c r="J57" s="116"/>
      <c r="K57" s="117">
        <f t="shared" si="11"/>
        <v>0</v>
      </c>
      <c r="L57" s="117">
        <f t="shared" si="12"/>
        <v>0</v>
      </c>
      <c r="M57" s="117">
        <f t="shared" si="13"/>
        <v>0</v>
      </c>
      <c r="N57" s="117">
        <f t="shared" si="14"/>
        <v>0</v>
      </c>
      <c r="O57" s="117">
        <f t="shared" si="15"/>
        <v>0</v>
      </c>
      <c r="P57" s="117">
        <f t="shared" si="15"/>
        <v>0</v>
      </c>
      <c r="Q57" s="173">
        <f>SUM(K57:P57)</f>
        <v>0</v>
      </c>
      <c r="R57" s="79"/>
      <c r="S57" s="154"/>
      <c r="T57" s="154"/>
    </row>
    <row r="58" spans="1:20" ht="18" hidden="1" customHeight="1" x14ac:dyDescent="0.2">
      <c r="A58" s="156">
        <v>1105</v>
      </c>
      <c r="B58" s="157" t="s">
        <v>313</v>
      </c>
      <c r="C58" s="180"/>
      <c r="D58" s="362"/>
      <c r="E58" s="177"/>
      <c r="F58" s="149"/>
      <c r="G58" s="116"/>
      <c r="H58" s="116"/>
      <c r="I58" s="116"/>
      <c r="J58" s="116"/>
      <c r="K58" s="117">
        <f t="shared" si="11"/>
        <v>0</v>
      </c>
      <c r="L58" s="117">
        <f t="shared" si="12"/>
        <v>0</v>
      </c>
      <c r="M58" s="117">
        <f t="shared" si="13"/>
        <v>0</v>
      </c>
      <c r="N58" s="117">
        <f t="shared" si="14"/>
        <v>0</v>
      </c>
      <c r="O58" s="117">
        <f t="shared" si="15"/>
        <v>0</v>
      </c>
      <c r="P58" s="117">
        <f t="shared" si="15"/>
        <v>0</v>
      </c>
      <c r="Q58" s="173">
        <f>SUM(K58:M58)</f>
        <v>0</v>
      </c>
      <c r="R58" s="79"/>
      <c r="S58" s="154"/>
      <c r="T58" s="154"/>
    </row>
    <row r="59" spans="1:20" ht="18" customHeight="1" x14ac:dyDescent="0.2">
      <c r="A59" s="156" t="s">
        <v>429</v>
      </c>
      <c r="B59" s="157" t="s">
        <v>472</v>
      </c>
      <c r="C59" s="180"/>
      <c r="D59" s="362">
        <v>35</v>
      </c>
      <c r="E59" s="177"/>
      <c r="F59" s="149"/>
      <c r="G59" s="116"/>
      <c r="H59" s="116"/>
      <c r="I59" s="116"/>
      <c r="J59" s="116"/>
      <c r="K59" s="117">
        <f t="shared" si="11"/>
        <v>0</v>
      </c>
      <c r="L59" s="117">
        <f t="shared" si="12"/>
        <v>0</v>
      </c>
      <c r="M59" s="117">
        <f>G59*D59</f>
        <v>0</v>
      </c>
      <c r="N59" s="117">
        <f t="shared" si="14"/>
        <v>0</v>
      </c>
      <c r="O59" s="117">
        <f t="shared" si="15"/>
        <v>0</v>
      </c>
      <c r="P59" s="117">
        <f t="shared" si="15"/>
        <v>0</v>
      </c>
      <c r="Q59" s="173">
        <f>SUM(K59:P59)</f>
        <v>0</v>
      </c>
      <c r="R59" s="79"/>
      <c r="S59" s="154"/>
      <c r="T59" s="154"/>
    </row>
    <row r="60" spans="1:20" ht="18" hidden="1" customHeight="1" x14ac:dyDescent="0.2">
      <c r="A60" s="156">
        <v>1105</v>
      </c>
      <c r="B60" s="157" t="s">
        <v>308</v>
      </c>
      <c r="C60" s="180"/>
      <c r="D60" s="362"/>
      <c r="E60" s="177"/>
      <c r="F60" s="149"/>
      <c r="G60" s="116"/>
      <c r="H60" s="116"/>
      <c r="I60" s="116"/>
      <c r="J60" s="116"/>
      <c r="K60" s="117">
        <f t="shared" si="11"/>
        <v>0</v>
      </c>
      <c r="L60" s="117">
        <f t="shared" si="12"/>
        <v>0</v>
      </c>
      <c r="M60" s="164"/>
      <c r="N60" s="117">
        <f t="shared" si="14"/>
        <v>0</v>
      </c>
      <c r="O60" s="117">
        <f t="shared" si="15"/>
        <v>0</v>
      </c>
      <c r="P60" s="117">
        <f t="shared" si="15"/>
        <v>0</v>
      </c>
      <c r="Q60" s="173">
        <f>SUM(K60:M60)</f>
        <v>0</v>
      </c>
      <c r="R60" s="79"/>
      <c r="S60" s="154"/>
      <c r="T60" s="154"/>
    </row>
    <row r="61" spans="1:20" ht="18" customHeight="1" x14ac:dyDescent="0.2">
      <c r="A61" s="156" t="s">
        <v>426</v>
      </c>
      <c r="B61" s="157" t="s">
        <v>30</v>
      </c>
      <c r="C61" s="180"/>
      <c r="D61" s="362">
        <v>35</v>
      </c>
      <c r="E61" s="149"/>
      <c r="F61" s="149"/>
      <c r="G61" s="116"/>
      <c r="H61" s="116"/>
      <c r="I61" s="116"/>
      <c r="J61" s="116"/>
      <c r="K61" s="117">
        <f t="shared" si="11"/>
        <v>0</v>
      </c>
      <c r="L61" s="117">
        <f t="shared" si="12"/>
        <v>0</v>
      </c>
      <c r="M61" s="117">
        <f>G61*D61</f>
        <v>0</v>
      </c>
      <c r="N61" s="117">
        <f t="shared" si="14"/>
        <v>0</v>
      </c>
      <c r="O61" s="117">
        <f t="shared" si="15"/>
        <v>0</v>
      </c>
      <c r="P61" s="117">
        <f t="shared" si="15"/>
        <v>0</v>
      </c>
      <c r="Q61" s="173">
        <f>SUM(K61:P61)</f>
        <v>0</v>
      </c>
      <c r="R61" s="79"/>
      <c r="S61" s="154"/>
      <c r="T61" s="154"/>
    </row>
    <row r="62" spans="1:20" ht="18" hidden="1" customHeight="1" x14ac:dyDescent="0.2">
      <c r="A62" s="156">
        <v>1106</v>
      </c>
      <c r="B62" s="157" t="s">
        <v>309</v>
      </c>
      <c r="C62" s="180"/>
      <c r="D62" s="362"/>
      <c r="E62" s="149"/>
      <c r="F62" s="149"/>
      <c r="G62" s="116"/>
      <c r="H62" s="116"/>
      <c r="I62" s="116"/>
      <c r="J62" s="116"/>
      <c r="K62" s="117">
        <f t="shared" si="11"/>
        <v>0</v>
      </c>
      <c r="L62" s="117">
        <f t="shared" si="12"/>
        <v>0</v>
      </c>
      <c r="M62" s="164"/>
      <c r="N62" s="117">
        <f t="shared" si="14"/>
        <v>0</v>
      </c>
      <c r="O62" s="117">
        <f t="shared" si="15"/>
        <v>0</v>
      </c>
      <c r="P62" s="117">
        <f t="shared" si="15"/>
        <v>0</v>
      </c>
      <c r="Q62" s="173">
        <f>SUM(K62:M62)</f>
        <v>0</v>
      </c>
      <c r="R62" s="79"/>
      <c r="S62" s="154"/>
      <c r="T62" s="154"/>
    </row>
    <row r="63" spans="1:20" ht="18" customHeight="1" x14ac:dyDescent="0.2">
      <c r="A63" s="181" t="s">
        <v>427</v>
      </c>
      <c r="B63" s="157" t="s">
        <v>31</v>
      </c>
      <c r="C63" s="180"/>
      <c r="D63" s="362">
        <v>25</v>
      </c>
      <c r="E63" s="149"/>
      <c r="F63" s="149"/>
      <c r="G63" s="116"/>
      <c r="H63" s="116"/>
      <c r="I63" s="116"/>
      <c r="J63" s="116"/>
      <c r="K63" s="117">
        <f t="shared" si="11"/>
        <v>0</v>
      </c>
      <c r="L63" s="117">
        <f t="shared" si="12"/>
        <v>0</v>
      </c>
      <c r="M63" s="117">
        <f>G63*D63</f>
        <v>0</v>
      </c>
      <c r="N63" s="117">
        <f t="shared" si="14"/>
        <v>0</v>
      </c>
      <c r="O63" s="117">
        <f t="shared" si="15"/>
        <v>0</v>
      </c>
      <c r="P63" s="117">
        <f t="shared" si="15"/>
        <v>0</v>
      </c>
      <c r="Q63" s="173">
        <f>SUM(K63:P63)</f>
        <v>0</v>
      </c>
      <c r="R63" s="79"/>
      <c r="S63" s="154"/>
      <c r="T63" s="154"/>
    </row>
    <row r="64" spans="1:20" ht="18" hidden="1" customHeight="1" x14ac:dyDescent="0.2">
      <c r="A64" s="181">
        <v>1107</v>
      </c>
      <c r="B64" s="157" t="s">
        <v>310</v>
      </c>
      <c r="C64" s="180"/>
      <c r="D64" s="362"/>
      <c r="E64" s="149"/>
      <c r="F64" s="149"/>
      <c r="G64" s="116"/>
      <c r="H64" s="116"/>
      <c r="I64" s="116"/>
      <c r="J64" s="116"/>
      <c r="K64" s="117">
        <f t="shared" si="11"/>
        <v>0</v>
      </c>
      <c r="L64" s="117">
        <f t="shared" si="12"/>
        <v>0</v>
      </c>
      <c r="M64" s="164"/>
      <c r="N64" s="117">
        <f t="shared" si="14"/>
        <v>0</v>
      </c>
      <c r="O64" s="117">
        <f t="shared" si="15"/>
        <v>0</v>
      </c>
      <c r="P64" s="117">
        <f t="shared" si="15"/>
        <v>0</v>
      </c>
      <c r="Q64" s="173">
        <f>SUM(K64:M64)</f>
        <v>0</v>
      </c>
      <c r="R64" s="79"/>
      <c r="S64" s="154"/>
      <c r="T64" s="154"/>
    </row>
    <row r="65" spans="1:20" ht="18" customHeight="1" x14ac:dyDescent="0.2">
      <c r="A65" s="181" t="s">
        <v>430</v>
      </c>
      <c r="B65" s="157" t="s">
        <v>246</v>
      </c>
      <c r="C65" s="180"/>
      <c r="D65" s="362">
        <v>30</v>
      </c>
      <c r="E65" s="149"/>
      <c r="F65" s="149"/>
      <c r="G65" s="116"/>
      <c r="H65" s="116"/>
      <c r="I65" s="116"/>
      <c r="J65" s="116"/>
      <c r="K65" s="117">
        <f t="shared" si="11"/>
        <v>0</v>
      </c>
      <c r="L65" s="117">
        <f t="shared" si="12"/>
        <v>0</v>
      </c>
      <c r="M65" s="117">
        <f>G65*D65</f>
        <v>0</v>
      </c>
      <c r="N65" s="117">
        <f t="shared" si="14"/>
        <v>0</v>
      </c>
      <c r="O65" s="117">
        <f t="shared" si="15"/>
        <v>0</v>
      </c>
      <c r="P65" s="117">
        <f t="shared" si="15"/>
        <v>0</v>
      </c>
      <c r="Q65" s="173">
        <f>SUM(K65:P65)</f>
        <v>0</v>
      </c>
      <c r="R65" s="79"/>
      <c r="S65" s="154"/>
      <c r="T65" s="154"/>
    </row>
    <row r="66" spans="1:20" ht="25.5" hidden="1" customHeight="1" x14ac:dyDescent="0.2">
      <c r="A66" s="181">
        <v>1108</v>
      </c>
      <c r="B66" s="157" t="s">
        <v>314</v>
      </c>
      <c r="C66" s="180"/>
      <c r="D66" s="362"/>
      <c r="E66" s="149"/>
      <c r="F66" s="149"/>
      <c r="G66" s="116"/>
      <c r="H66" s="116"/>
      <c r="I66" s="116"/>
      <c r="J66" s="116"/>
      <c r="K66" s="117">
        <f t="shared" si="11"/>
        <v>0</v>
      </c>
      <c r="L66" s="117">
        <f t="shared" si="12"/>
        <v>0</v>
      </c>
      <c r="M66" s="164"/>
      <c r="N66" s="117">
        <f t="shared" si="14"/>
        <v>0</v>
      </c>
      <c r="O66" s="117">
        <f t="shared" si="15"/>
        <v>0</v>
      </c>
      <c r="P66" s="117">
        <f t="shared" si="15"/>
        <v>0</v>
      </c>
      <c r="Q66" s="173">
        <f>SUM(K66:M66)</f>
        <v>0</v>
      </c>
      <c r="R66" s="79"/>
      <c r="S66" s="154"/>
      <c r="T66" s="154"/>
    </row>
    <row r="67" spans="1:20" ht="18" customHeight="1" x14ac:dyDescent="0.2">
      <c r="A67" s="181" t="s">
        <v>430</v>
      </c>
      <c r="B67" s="157" t="s">
        <v>473</v>
      </c>
      <c r="C67" s="180"/>
      <c r="D67" s="362">
        <v>30</v>
      </c>
      <c r="E67" s="149"/>
      <c r="F67" s="149"/>
      <c r="G67" s="116"/>
      <c r="H67" s="116"/>
      <c r="I67" s="116"/>
      <c r="J67" s="116"/>
      <c r="K67" s="117">
        <f t="shared" si="11"/>
        <v>0</v>
      </c>
      <c r="L67" s="117">
        <f t="shared" si="12"/>
        <v>0</v>
      </c>
      <c r="M67" s="117">
        <f>G67*D67</f>
        <v>0</v>
      </c>
      <c r="N67" s="117">
        <f t="shared" si="14"/>
        <v>0</v>
      </c>
      <c r="O67" s="117">
        <f t="shared" si="15"/>
        <v>0</v>
      </c>
      <c r="P67" s="117">
        <f t="shared" si="15"/>
        <v>0</v>
      </c>
      <c r="Q67" s="173">
        <f>SUM(K67:P67)</f>
        <v>0</v>
      </c>
      <c r="R67" s="79"/>
      <c r="S67" s="154"/>
      <c r="T67" s="154"/>
    </row>
    <row r="68" spans="1:20" ht="18" hidden="1" customHeight="1" x14ac:dyDescent="0.2">
      <c r="A68" s="181">
        <v>1108</v>
      </c>
      <c r="B68" s="157" t="s">
        <v>312</v>
      </c>
      <c r="C68" s="180"/>
      <c r="D68" s="362"/>
      <c r="E68" s="149"/>
      <c r="F68" s="149"/>
      <c r="G68" s="116"/>
      <c r="H68" s="116"/>
      <c r="I68" s="116"/>
      <c r="J68" s="116"/>
      <c r="K68" s="117">
        <f t="shared" si="11"/>
        <v>0</v>
      </c>
      <c r="L68" s="117">
        <f t="shared" si="12"/>
        <v>0</v>
      </c>
      <c r="M68" s="164"/>
      <c r="N68" s="117">
        <f t="shared" si="14"/>
        <v>0</v>
      </c>
      <c r="O68" s="117">
        <f t="shared" si="15"/>
        <v>0</v>
      </c>
      <c r="P68" s="117">
        <f t="shared" si="15"/>
        <v>0</v>
      </c>
      <c r="Q68" s="173">
        <f>SUM(K68:M68)</f>
        <v>0</v>
      </c>
      <c r="R68" s="79"/>
      <c r="S68" s="154"/>
      <c r="T68" s="154"/>
    </row>
    <row r="69" spans="1:20" ht="18" customHeight="1" x14ac:dyDescent="0.2">
      <c r="A69" s="181" t="s">
        <v>431</v>
      </c>
      <c r="B69" s="157" t="s">
        <v>160</v>
      </c>
      <c r="C69" s="180"/>
      <c r="D69" s="362">
        <v>8</v>
      </c>
      <c r="E69" s="149"/>
      <c r="F69" s="149"/>
      <c r="G69" s="116"/>
      <c r="H69" s="116"/>
      <c r="I69" s="116"/>
      <c r="J69" s="116"/>
      <c r="K69" s="117">
        <f t="shared" si="11"/>
        <v>0</v>
      </c>
      <c r="L69" s="117">
        <f t="shared" si="12"/>
        <v>0</v>
      </c>
      <c r="M69" s="117">
        <f>G69*D69</f>
        <v>0</v>
      </c>
      <c r="N69" s="117">
        <f t="shared" si="14"/>
        <v>0</v>
      </c>
      <c r="O69" s="117">
        <f t="shared" si="15"/>
        <v>0</v>
      </c>
      <c r="P69" s="117">
        <f t="shared" si="15"/>
        <v>0</v>
      </c>
      <c r="Q69" s="173">
        <f>SUM(K69:P69)</f>
        <v>0</v>
      </c>
      <c r="R69" s="79"/>
      <c r="S69" s="154"/>
      <c r="T69" s="154"/>
    </row>
    <row r="70" spans="1:20" ht="18" customHeight="1" x14ac:dyDescent="0.2">
      <c r="A70" s="181" t="s">
        <v>458</v>
      </c>
      <c r="B70" s="157" t="s">
        <v>460</v>
      </c>
      <c r="C70" s="180"/>
      <c r="D70" s="1029">
        <v>10</v>
      </c>
      <c r="E70" s="149"/>
      <c r="F70" s="149"/>
      <c r="G70" s="116"/>
      <c r="H70" s="116"/>
      <c r="I70" s="116"/>
      <c r="J70" s="116"/>
      <c r="K70" s="936">
        <f t="shared" si="11"/>
        <v>0</v>
      </c>
      <c r="L70" s="936">
        <f t="shared" si="12"/>
        <v>0</v>
      </c>
      <c r="M70" s="936">
        <f>G70*D70</f>
        <v>0</v>
      </c>
      <c r="N70" s="936">
        <f t="shared" si="14"/>
        <v>0</v>
      </c>
      <c r="O70" s="936">
        <f t="shared" si="15"/>
        <v>0</v>
      </c>
      <c r="P70" s="936">
        <f>J70*D70</f>
        <v>0</v>
      </c>
      <c r="Q70" s="173">
        <f>SUM(K70:P70)</f>
        <v>0</v>
      </c>
      <c r="R70" s="79"/>
      <c r="S70" s="154"/>
      <c r="T70" s="154"/>
    </row>
    <row r="71" spans="1:20" ht="18" customHeight="1" x14ac:dyDescent="0.2">
      <c r="A71" s="181" t="s">
        <v>452</v>
      </c>
      <c r="B71" s="157" t="s">
        <v>162</v>
      </c>
      <c r="C71" s="180"/>
      <c r="D71" s="1028" t="s">
        <v>283</v>
      </c>
      <c r="E71" s="149"/>
      <c r="F71" s="149"/>
      <c r="G71" s="116"/>
      <c r="H71" s="116"/>
      <c r="I71" s="116"/>
      <c r="J71" s="116"/>
      <c r="K71" s="936"/>
      <c r="L71" s="936"/>
      <c r="M71" s="936"/>
      <c r="N71" s="936"/>
      <c r="O71" s="936"/>
      <c r="P71" s="936"/>
      <c r="Q71" s="173">
        <f>SUM(K71:P71)</f>
        <v>0</v>
      </c>
      <c r="R71" s="79"/>
      <c r="S71" s="154"/>
      <c r="T71" s="154"/>
    </row>
    <row r="72" spans="1:20" ht="18" hidden="1" customHeight="1" x14ac:dyDescent="0.2">
      <c r="A72" s="181" t="s">
        <v>453</v>
      </c>
      <c r="B72" s="157" t="s">
        <v>163</v>
      </c>
      <c r="C72" s="180"/>
      <c r="D72" s="374"/>
      <c r="E72" s="149"/>
      <c r="F72" s="149"/>
      <c r="G72" s="116"/>
      <c r="H72" s="116"/>
      <c r="I72" s="116"/>
      <c r="J72" s="116"/>
      <c r="K72" s="176"/>
      <c r="L72" s="117"/>
      <c r="M72" s="164"/>
      <c r="N72" s="176"/>
      <c r="O72" s="176"/>
      <c r="P72" s="176"/>
      <c r="Q72" s="173">
        <f>SUM(K72:M72)</f>
        <v>0</v>
      </c>
      <c r="R72" s="79"/>
      <c r="S72" s="154"/>
      <c r="T72" s="154"/>
    </row>
    <row r="73" spans="1:20" ht="18" hidden="1" customHeight="1" x14ac:dyDescent="0.2">
      <c r="A73" s="181">
        <v>1110</v>
      </c>
      <c r="B73" s="157" t="s">
        <v>164</v>
      </c>
      <c r="C73" s="180"/>
      <c r="D73" s="374"/>
      <c r="E73" s="149"/>
      <c r="F73" s="149"/>
      <c r="G73" s="116"/>
      <c r="H73" s="116"/>
      <c r="I73" s="116"/>
      <c r="J73" s="116"/>
      <c r="K73" s="176"/>
      <c r="L73" s="117"/>
      <c r="M73" s="164"/>
      <c r="N73" s="176"/>
      <c r="O73" s="176"/>
      <c r="P73" s="176"/>
      <c r="Q73" s="173">
        <f>SUM(K73:M73)</f>
        <v>0</v>
      </c>
      <c r="R73" s="79"/>
      <c r="S73" s="154"/>
      <c r="T73" s="154"/>
    </row>
    <row r="74" spans="1:20" ht="18" customHeight="1" x14ac:dyDescent="0.2">
      <c r="A74" s="181" t="s">
        <v>432</v>
      </c>
      <c r="B74" s="157" t="s">
        <v>165</v>
      </c>
      <c r="C74" s="180"/>
      <c r="D74" s="1029" t="s">
        <v>283</v>
      </c>
      <c r="E74" s="149"/>
      <c r="F74" s="149"/>
      <c r="G74" s="116"/>
      <c r="H74" s="116"/>
      <c r="I74" s="116"/>
      <c r="J74" s="116"/>
      <c r="K74" s="117"/>
      <c r="L74" s="117"/>
      <c r="M74" s="936"/>
      <c r="N74" s="117"/>
      <c r="O74" s="117"/>
      <c r="P74" s="117"/>
      <c r="Q74" s="173">
        <f>SUM(K74:P74)</f>
        <v>0</v>
      </c>
      <c r="R74" s="79"/>
      <c r="S74" s="154"/>
      <c r="T74" s="154"/>
    </row>
    <row r="75" spans="1:20" ht="18" customHeight="1" x14ac:dyDescent="0.2">
      <c r="A75" s="181" t="s">
        <v>433</v>
      </c>
      <c r="B75" s="157" t="s">
        <v>166</v>
      </c>
      <c r="C75" s="180"/>
      <c r="D75" s="362">
        <f>D61*6</f>
        <v>210</v>
      </c>
      <c r="E75" s="149"/>
      <c r="F75" s="149"/>
      <c r="G75" s="116"/>
      <c r="H75" s="116"/>
      <c r="I75" s="116"/>
      <c r="J75" s="116"/>
      <c r="K75" s="176">
        <f t="shared" si="11"/>
        <v>0</v>
      </c>
      <c r="L75" s="176">
        <f>F75*D75</f>
        <v>0</v>
      </c>
      <c r="M75" s="176">
        <f>G75*D75</f>
        <v>0</v>
      </c>
      <c r="N75" s="176">
        <f t="shared" si="14"/>
        <v>0</v>
      </c>
      <c r="O75" s="176">
        <f t="shared" si="15"/>
        <v>0</v>
      </c>
      <c r="P75" s="176">
        <f t="shared" si="15"/>
        <v>0</v>
      </c>
      <c r="Q75" s="173">
        <f>SUM(K75:P75)</f>
        <v>0</v>
      </c>
      <c r="R75" s="79"/>
      <c r="S75" s="154"/>
      <c r="T75" s="154"/>
    </row>
    <row r="76" spans="1:20" ht="18" customHeight="1" x14ac:dyDescent="0.2">
      <c r="A76" s="181" t="s">
        <v>434</v>
      </c>
      <c r="B76" s="157" t="s">
        <v>167</v>
      </c>
      <c r="C76" s="180"/>
      <c r="D76" s="362">
        <f>D63*6</f>
        <v>150</v>
      </c>
      <c r="E76" s="149"/>
      <c r="F76" s="149"/>
      <c r="G76" s="116"/>
      <c r="H76" s="116"/>
      <c r="I76" s="116"/>
      <c r="J76" s="116"/>
      <c r="K76" s="176">
        <f t="shared" si="11"/>
        <v>0</v>
      </c>
      <c r="L76" s="176">
        <f>F76*D76</f>
        <v>0</v>
      </c>
      <c r="M76" s="179">
        <f>G76*D76</f>
        <v>0</v>
      </c>
      <c r="N76" s="176">
        <f t="shared" si="14"/>
        <v>0</v>
      </c>
      <c r="O76" s="176">
        <f t="shared" si="15"/>
        <v>0</v>
      </c>
      <c r="P76" s="176">
        <f t="shared" si="15"/>
        <v>0</v>
      </c>
      <c r="Q76" s="173">
        <f>SUM(K76:P76)</f>
        <v>0</v>
      </c>
      <c r="R76" s="79"/>
      <c r="S76" s="154"/>
      <c r="T76" s="154"/>
    </row>
    <row r="77" spans="1:20" ht="18" customHeight="1" x14ac:dyDescent="0.2">
      <c r="A77" s="181" t="s">
        <v>435</v>
      </c>
      <c r="B77" s="157" t="s">
        <v>168</v>
      </c>
      <c r="C77" s="180"/>
      <c r="D77" s="1029" t="s">
        <v>283</v>
      </c>
      <c r="E77" s="149"/>
      <c r="F77" s="149"/>
      <c r="G77" s="116"/>
      <c r="H77" s="116"/>
      <c r="I77" s="116"/>
      <c r="J77" s="116"/>
      <c r="K77" s="117"/>
      <c r="L77" s="117"/>
      <c r="M77" s="164"/>
      <c r="N77" s="117"/>
      <c r="O77" s="117"/>
      <c r="P77" s="117"/>
      <c r="Q77" s="173">
        <f>SUM(K77:P77)</f>
        <v>0</v>
      </c>
      <c r="R77" s="79"/>
      <c r="S77" s="154"/>
      <c r="T77" s="154"/>
    </row>
    <row r="78" spans="1:20" ht="18" hidden="1" customHeight="1" x14ac:dyDescent="0.2">
      <c r="A78" s="181">
        <v>1118</v>
      </c>
      <c r="B78" s="157" t="s">
        <v>169</v>
      </c>
      <c r="C78" s="180"/>
      <c r="D78" s="374"/>
      <c r="E78" s="149"/>
      <c r="F78" s="149"/>
      <c r="G78" s="116"/>
      <c r="H78" s="116"/>
      <c r="I78" s="116"/>
      <c r="J78" s="116"/>
      <c r="K78" s="176">
        <f t="shared" si="11"/>
        <v>0</v>
      </c>
      <c r="L78" s="176">
        <f>F78*D78</f>
        <v>0</v>
      </c>
      <c r="M78" s="179">
        <f>G78*D78</f>
        <v>0</v>
      </c>
      <c r="N78" s="176">
        <f t="shared" si="14"/>
        <v>0</v>
      </c>
      <c r="O78" s="176">
        <f t="shared" si="15"/>
        <v>0</v>
      </c>
      <c r="P78" s="176">
        <f t="shared" si="15"/>
        <v>0</v>
      </c>
      <c r="Q78" s="173">
        <f>SUM(K78:M78)</f>
        <v>0</v>
      </c>
      <c r="R78" s="79"/>
      <c r="S78" s="154"/>
      <c r="T78" s="154"/>
    </row>
    <row r="79" spans="1:20" ht="18" customHeight="1" x14ac:dyDescent="0.2">
      <c r="A79" s="181" t="s">
        <v>465</v>
      </c>
      <c r="B79" s="157" t="s">
        <v>466</v>
      </c>
      <c r="C79" s="180"/>
      <c r="D79" s="362">
        <v>50</v>
      </c>
      <c r="E79" s="149"/>
      <c r="F79" s="149"/>
      <c r="G79" s="116"/>
      <c r="H79" s="116"/>
      <c r="I79" s="116"/>
      <c r="J79" s="116"/>
      <c r="K79" s="117">
        <f>E79*D79</f>
        <v>0</v>
      </c>
      <c r="L79" s="117">
        <f>F79*D79</f>
        <v>0</v>
      </c>
      <c r="M79" s="164">
        <f>G79*D79</f>
        <v>0</v>
      </c>
      <c r="N79" s="117">
        <f t="shared" si="14"/>
        <v>0</v>
      </c>
      <c r="O79" s="117">
        <f t="shared" si="15"/>
        <v>0</v>
      </c>
      <c r="P79" s="117">
        <f t="shared" si="15"/>
        <v>0</v>
      </c>
      <c r="Q79" s="173">
        <f t="shared" ref="Q79:Q88" si="16">SUM(K79:P79)</f>
        <v>0</v>
      </c>
      <c r="R79" s="79"/>
      <c r="S79" s="154"/>
      <c r="T79" s="154"/>
    </row>
    <row r="80" spans="1:20" ht="18" customHeight="1" x14ac:dyDescent="0.2">
      <c r="A80" s="156" t="s">
        <v>221</v>
      </c>
      <c r="B80" s="157" t="s">
        <v>250</v>
      </c>
      <c r="C80" s="180"/>
      <c r="D80" s="162">
        <v>500</v>
      </c>
      <c r="E80" s="149"/>
      <c r="F80" s="149"/>
      <c r="G80" s="116"/>
      <c r="H80" s="116"/>
      <c r="I80" s="116"/>
      <c r="J80" s="116"/>
      <c r="K80" s="117">
        <f>E80*D80</f>
        <v>0</v>
      </c>
      <c r="L80" s="117">
        <f>F80*D80</f>
        <v>0</v>
      </c>
      <c r="M80" s="164">
        <f>G80*D80</f>
        <v>0</v>
      </c>
      <c r="N80" s="117">
        <f>H80*D80</f>
        <v>0</v>
      </c>
      <c r="O80" s="117">
        <f>I80*D80</f>
        <v>0</v>
      </c>
      <c r="P80" s="117">
        <f>J80*E80</f>
        <v>0</v>
      </c>
      <c r="Q80" s="173">
        <f t="shared" si="16"/>
        <v>0</v>
      </c>
      <c r="R80" s="79"/>
      <c r="S80" s="154"/>
      <c r="T80" s="154"/>
    </row>
    <row r="81" spans="1:20" ht="18" customHeight="1" x14ac:dyDescent="0.2">
      <c r="A81" s="156" t="s">
        <v>467</v>
      </c>
      <c r="B81" s="157" t="s">
        <v>468</v>
      </c>
      <c r="C81" s="180"/>
      <c r="D81" s="362">
        <v>45</v>
      </c>
      <c r="E81" s="149"/>
      <c r="F81" s="149"/>
      <c r="G81" s="116"/>
      <c r="H81" s="116"/>
      <c r="I81" s="116"/>
      <c r="J81" s="116"/>
      <c r="K81" s="117">
        <f>E81*D81</f>
        <v>0</v>
      </c>
      <c r="L81" s="117">
        <f>F81*D81</f>
        <v>0</v>
      </c>
      <c r="M81" s="164">
        <v>0</v>
      </c>
      <c r="N81" s="117">
        <f>H81*D81</f>
        <v>0</v>
      </c>
      <c r="O81" s="117">
        <f>I81*D81</f>
        <v>0</v>
      </c>
      <c r="P81" s="117">
        <f>J81*E81</f>
        <v>0</v>
      </c>
      <c r="Q81" s="173">
        <f t="shared" si="16"/>
        <v>0</v>
      </c>
      <c r="R81" s="79"/>
      <c r="S81" s="154"/>
      <c r="T81" s="154"/>
    </row>
    <row r="82" spans="1:20" ht="18" customHeight="1" x14ac:dyDescent="0.2">
      <c r="A82" s="181" t="s">
        <v>438</v>
      </c>
      <c r="B82" s="157" t="s">
        <v>233</v>
      </c>
      <c r="C82" s="152"/>
      <c r="D82" s="1029" t="s">
        <v>283</v>
      </c>
      <c r="E82" s="149"/>
      <c r="F82" s="149"/>
      <c r="G82" s="116"/>
      <c r="H82" s="116"/>
      <c r="I82" s="116"/>
      <c r="J82" s="116"/>
      <c r="K82" s="117"/>
      <c r="L82" s="117"/>
      <c r="M82" s="164"/>
      <c r="N82" s="117"/>
      <c r="O82" s="117"/>
      <c r="P82" s="117"/>
      <c r="Q82" s="173">
        <f t="shared" si="16"/>
        <v>0</v>
      </c>
      <c r="R82" s="79"/>
      <c r="S82" s="154"/>
      <c r="T82" s="154"/>
    </row>
    <row r="83" spans="1:20" ht="18" customHeight="1" x14ac:dyDescent="0.2">
      <c r="A83" s="181" t="s">
        <v>461</v>
      </c>
      <c r="B83" s="157" t="s">
        <v>252</v>
      </c>
      <c r="C83" s="152"/>
      <c r="D83" s="362">
        <v>40</v>
      </c>
      <c r="E83" s="149"/>
      <c r="F83" s="149"/>
      <c r="G83" s="116"/>
      <c r="H83" s="116"/>
      <c r="I83" s="116"/>
      <c r="J83" s="116"/>
      <c r="K83" s="117">
        <f>E83*D83</f>
        <v>0</v>
      </c>
      <c r="L83" s="117">
        <f>F83*D83</f>
        <v>0</v>
      </c>
      <c r="M83" s="164">
        <v>0</v>
      </c>
      <c r="N83" s="117">
        <f>H83*D83</f>
        <v>0</v>
      </c>
      <c r="O83" s="117">
        <f>I83*D83</f>
        <v>0</v>
      </c>
      <c r="P83" s="117">
        <f>J83*D83</f>
        <v>0</v>
      </c>
      <c r="Q83" s="173">
        <f t="shared" si="16"/>
        <v>0</v>
      </c>
      <c r="R83" s="79"/>
      <c r="S83" s="154"/>
      <c r="T83" s="154"/>
    </row>
    <row r="84" spans="1:20" ht="18" customHeight="1" x14ac:dyDescent="0.2">
      <c r="A84" s="181" t="s">
        <v>462</v>
      </c>
      <c r="B84" s="157" t="s">
        <v>253</v>
      </c>
      <c r="C84" s="152"/>
      <c r="D84" s="362">
        <v>50</v>
      </c>
      <c r="E84" s="149"/>
      <c r="F84" s="149"/>
      <c r="G84" s="116"/>
      <c r="H84" s="116"/>
      <c r="I84" s="116"/>
      <c r="J84" s="116"/>
      <c r="K84" s="117">
        <f>E84*D84</f>
        <v>0</v>
      </c>
      <c r="L84" s="117">
        <f>F84*D84</f>
        <v>0</v>
      </c>
      <c r="M84" s="164">
        <v>0</v>
      </c>
      <c r="N84" s="117">
        <f>H84*D84</f>
        <v>0</v>
      </c>
      <c r="O84" s="117">
        <f>I84*D84</f>
        <v>0</v>
      </c>
      <c r="P84" s="117">
        <f>J84*D84</f>
        <v>0</v>
      </c>
      <c r="Q84" s="173">
        <f t="shared" si="16"/>
        <v>0</v>
      </c>
      <c r="R84" s="79"/>
      <c r="S84" s="154"/>
      <c r="T84" s="154"/>
    </row>
    <row r="85" spans="1:20" ht="18" customHeight="1" x14ac:dyDescent="0.2">
      <c r="A85" s="181" t="s">
        <v>463</v>
      </c>
      <c r="B85" s="157" t="s">
        <v>254</v>
      </c>
      <c r="C85" s="152"/>
      <c r="D85" s="362">
        <v>35</v>
      </c>
      <c r="E85" s="149"/>
      <c r="F85" s="149"/>
      <c r="G85" s="116"/>
      <c r="H85" s="116"/>
      <c r="I85" s="116"/>
      <c r="J85" s="116"/>
      <c r="K85" s="117">
        <f>E85*D85</f>
        <v>0</v>
      </c>
      <c r="L85" s="117">
        <f>F85*D85</f>
        <v>0</v>
      </c>
      <c r="M85" s="164">
        <v>0</v>
      </c>
      <c r="N85" s="117">
        <f>H85*D85</f>
        <v>0</v>
      </c>
      <c r="O85" s="117">
        <f>I85*D85</f>
        <v>0</v>
      </c>
      <c r="P85" s="117">
        <f>J85*D85</f>
        <v>0</v>
      </c>
      <c r="Q85" s="173">
        <f t="shared" si="16"/>
        <v>0</v>
      </c>
      <c r="R85" s="79"/>
      <c r="S85" s="154"/>
      <c r="T85" s="154"/>
    </row>
    <row r="86" spans="1:20" ht="18" customHeight="1" x14ac:dyDescent="0.2">
      <c r="A86" s="181" t="s">
        <v>464</v>
      </c>
      <c r="B86" s="157" t="s">
        <v>255</v>
      </c>
      <c r="C86" s="152"/>
      <c r="D86" s="362">
        <v>45</v>
      </c>
      <c r="E86" s="149"/>
      <c r="F86" s="149"/>
      <c r="G86" s="116"/>
      <c r="H86" s="116"/>
      <c r="I86" s="116"/>
      <c r="J86" s="116"/>
      <c r="K86" s="117">
        <f>E86*D86</f>
        <v>0</v>
      </c>
      <c r="L86" s="117">
        <f>F86*D86</f>
        <v>0</v>
      </c>
      <c r="M86" s="164">
        <v>0</v>
      </c>
      <c r="N86" s="117">
        <f>H86*D86</f>
        <v>0</v>
      </c>
      <c r="O86" s="117">
        <f>I86*D86</f>
        <v>0</v>
      </c>
      <c r="P86" s="117">
        <f>J86*D86</f>
        <v>0</v>
      </c>
      <c r="Q86" s="173">
        <f t="shared" si="16"/>
        <v>0</v>
      </c>
      <c r="R86" s="79"/>
      <c r="S86" s="154"/>
      <c r="T86" s="154"/>
    </row>
    <row r="87" spans="1:20" ht="18" hidden="1" customHeight="1" x14ac:dyDescent="0.2">
      <c r="A87" s="181" t="s">
        <v>52</v>
      </c>
      <c r="B87" s="157" t="s">
        <v>395</v>
      </c>
      <c r="C87" s="152"/>
      <c r="D87" s="362">
        <v>20</v>
      </c>
      <c r="E87" s="149"/>
      <c r="F87" s="149"/>
      <c r="G87" s="116"/>
      <c r="H87" s="116"/>
      <c r="I87" s="116"/>
      <c r="J87" s="116"/>
      <c r="K87" s="150">
        <f>E87*D87</f>
        <v>0</v>
      </c>
      <c r="L87" s="150">
        <f>F87*D87</f>
        <v>0</v>
      </c>
      <c r="M87" s="150">
        <f>G87*E87</f>
        <v>0</v>
      </c>
      <c r="N87" s="176">
        <f>H87*D87</f>
        <v>0</v>
      </c>
      <c r="O87" s="150">
        <f>I87*D87</f>
        <v>0</v>
      </c>
      <c r="P87" s="150">
        <f>J87*E87</f>
        <v>0</v>
      </c>
      <c r="Q87" s="173">
        <f t="shared" si="16"/>
        <v>0</v>
      </c>
      <c r="R87" s="79"/>
      <c r="S87" s="154"/>
      <c r="T87" s="154"/>
    </row>
    <row r="88" spans="1:20" ht="18" customHeight="1" x14ac:dyDescent="0.2">
      <c r="A88" s="156" t="s">
        <v>52</v>
      </c>
      <c r="B88" s="184" t="s">
        <v>285</v>
      </c>
      <c r="C88" s="152"/>
      <c r="D88" s="362">
        <v>7</v>
      </c>
      <c r="E88" s="149"/>
      <c r="F88" s="149"/>
      <c r="G88" s="116"/>
      <c r="H88" s="116"/>
      <c r="I88" s="116"/>
      <c r="J88" s="116"/>
      <c r="K88" s="936">
        <f>E88*$D88</f>
        <v>0</v>
      </c>
      <c r="L88" s="936">
        <f>F88*$D88</f>
        <v>0</v>
      </c>
      <c r="M88" s="936">
        <v>0</v>
      </c>
      <c r="N88" s="936">
        <f>H88*$D88</f>
        <v>0</v>
      </c>
      <c r="O88" s="936">
        <f>I88*$D88</f>
        <v>0</v>
      </c>
      <c r="P88" s="936">
        <f>J88*D88</f>
        <v>0</v>
      </c>
      <c r="Q88" s="173">
        <f t="shared" si="16"/>
        <v>0</v>
      </c>
      <c r="R88" s="79"/>
      <c r="S88" s="154"/>
      <c r="T88" s="154"/>
    </row>
    <row r="89" spans="1:20" ht="18" hidden="1" customHeight="1" x14ac:dyDescent="0.2">
      <c r="A89" s="185"/>
      <c r="B89" s="139" t="s">
        <v>170</v>
      </c>
      <c r="C89" s="186"/>
      <c r="D89" s="376"/>
      <c r="E89" s="142"/>
      <c r="F89" s="142"/>
      <c r="G89" s="143"/>
      <c r="H89" s="143"/>
      <c r="I89" s="143"/>
      <c r="J89" s="143"/>
      <c r="K89" s="368"/>
      <c r="L89" s="368"/>
      <c r="M89" s="369"/>
      <c r="N89" s="368"/>
      <c r="O89" s="368"/>
      <c r="P89" s="368"/>
      <c r="Q89" s="370"/>
      <c r="R89" s="79"/>
      <c r="S89" s="154"/>
      <c r="T89" s="154"/>
    </row>
    <row r="90" spans="1:20" ht="18" hidden="1" customHeight="1" x14ac:dyDescent="0.2">
      <c r="A90" s="189">
        <v>1200</v>
      </c>
      <c r="B90" s="184" t="s">
        <v>171</v>
      </c>
      <c r="C90" s="152"/>
      <c r="D90" s="362"/>
      <c r="E90" s="190"/>
      <c r="F90" s="190"/>
      <c r="G90" s="191"/>
      <c r="H90" s="191"/>
      <c r="I90" s="191"/>
      <c r="J90" s="143"/>
      <c r="K90" s="150"/>
      <c r="L90" s="150"/>
      <c r="M90" s="151"/>
      <c r="N90" s="150"/>
      <c r="O90" s="150"/>
      <c r="P90" s="368"/>
      <c r="Q90" s="377"/>
      <c r="R90" s="79"/>
      <c r="S90" s="154"/>
      <c r="T90" s="154"/>
    </row>
    <row r="91" spans="1:20" ht="18" hidden="1" customHeight="1" x14ac:dyDescent="0.2">
      <c r="A91" s="189">
        <v>1201</v>
      </c>
      <c r="B91" s="184" t="s">
        <v>172</v>
      </c>
      <c r="C91" s="152"/>
      <c r="D91" s="362"/>
      <c r="E91" s="190"/>
      <c r="F91" s="190"/>
      <c r="G91" s="191"/>
      <c r="H91" s="191"/>
      <c r="I91" s="191"/>
      <c r="J91" s="143"/>
      <c r="K91" s="150"/>
      <c r="L91" s="150"/>
      <c r="M91" s="151"/>
      <c r="N91" s="150"/>
      <c r="O91" s="150"/>
      <c r="P91" s="368"/>
      <c r="Q91" s="377"/>
      <c r="R91" s="79"/>
      <c r="S91" s="154"/>
      <c r="T91" s="154"/>
    </row>
    <row r="92" spans="1:20" ht="18" hidden="1" customHeight="1" x14ac:dyDescent="0.2">
      <c r="A92" s="189">
        <v>1250</v>
      </c>
      <c r="B92" s="184" t="s">
        <v>173</v>
      </c>
      <c r="C92" s="152"/>
      <c r="D92" s="362"/>
      <c r="E92" s="190"/>
      <c r="F92" s="190"/>
      <c r="G92" s="191"/>
      <c r="H92" s="191"/>
      <c r="I92" s="191"/>
      <c r="J92" s="143"/>
      <c r="K92" s="150"/>
      <c r="L92" s="150"/>
      <c r="M92" s="151"/>
      <c r="N92" s="150"/>
      <c r="O92" s="150"/>
      <c r="P92" s="368"/>
      <c r="Q92" s="377"/>
      <c r="R92" s="79"/>
      <c r="S92" s="154"/>
      <c r="T92" s="154"/>
    </row>
    <row r="93" spans="1:20" ht="18" hidden="1" customHeight="1" x14ac:dyDescent="0.2">
      <c r="A93" s="185"/>
      <c r="B93" s="139" t="s">
        <v>174</v>
      </c>
      <c r="C93" s="186"/>
      <c r="D93" s="376"/>
      <c r="E93" s="142"/>
      <c r="F93" s="142"/>
      <c r="G93" s="143"/>
      <c r="H93" s="143"/>
      <c r="I93" s="143"/>
      <c r="J93" s="143"/>
      <c r="K93" s="368"/>
      <c r="L93" s="368"/>
      <c r="M93" s="369"/>
      <c r="N93" s="368"/>
      <c r="O93" s="368"/>
      <c r="P93" s="368"/>
      <c r="Q93" s="370"/>
      <c r="R93" s="79"/>
      <c r="S93" s="154"/>
      <c r="T93" s="154"/>
    </row>
    <row r="94" spans="1:20" ht="18" hidden="1" customHeight="1" x14ac:dyDescent="0.2">
      <c r="A94" s="189">
        <v>1300</v>
      </c>
      <c r="B94" s="184" t="s">
        <v>174</v>
      </c>
      <c r="C94" s="123"/>
      <c r="D94" s="362"/>
      <c r="E94" s="195"/>
      <c r="F94" s="149"/>
      <c r="G94" s="196"/>
      <c r="H94" s="197"/>
      <c r="I94" s="198"/>
      <c r="J94" s="199"/>
      <c r="K94" s="363">
        <f t="shared" ref="K94:K107" si="17">E94*D94</f>
        <v>0</v>
      </c>
      <c r="L94" s="117">
        <f t="shared" ref="L94:L107" si="18">F94*D94</f>
        <v>0</v>
      </c>
      <c r="M94" s="364">
        <f t="shared" ref="M94:M107" si="19">G94*D94</f>
        <v>0</v>
      </c>
      <c r="N94" s="365">
        <f t="shared" ref="N94:N107" si="20">H94*D94</f>
        <v>0</v>
      </c>
      <c r="O94" s="366">
        <f t="shared" ref="O94:O107" si="21">I94*D94</f>
        <v>0</v>
      </c>
      <c r="P94" s="367"/>
      <c r="Q94" s="173">
        <f t="shared" ref="Q94:Q107" si="22">SUM(K94:M94)</f>
        <v>0</v>
      </c>
      <c r="R94" s="79"/>
      <c r="S94" s="154"/>
      <c r="T94" s="154"/>
    </row>
    <row r="95" spans="1:20" ht="18" hidden="1" customHeight="1" x14ac:dyDescent="0.2">
      <c r="A95" s="202">
        <v>1300</v>
      </c>
      <c r="B95" s="184" t="s">
        <v>175</v>
      </c>
      <c r="C95" s="123"/>
      <c r="D95" s="362"/>
      <c r="E95" s="203"/>
      <c r="F95" s="149"/>
      <c r="G95" s="196"/>
      <c r="H95" s="197"/>
      <c r="I95" s="198"/>
      <c r="J95" s="199"/>
      <c r="K95" s="363">
        <f t="shared" si="17"/>
        <v>0</v>
      </c>
      <c r="L95" s="117">
        <f t="shared" si="18"/>
        <v>0</v>
      </c>
      <c r="M95" s="364">
        <f t="shared" si="19"/>
        <v>0</v>
      </c>
      <c r="N95" s="365">
        <f t="shared" si="20"/>
        <v>0</v>
      </c>
      <c r="O95" s="366">
        <f t="shared" si="21"/>
        <v>0</v>
      </c>
      <c r="P95" s="367"/>
      <c r="Q95" s="173">
        <f t="shared" si="22"/>
        <v>0</v>
      </c>
      <c r="R95" s="79"/>
      <c r="S95" s="154" t="s">
        <v>74</v>
      </c>
      <c r="T95" s="154"/>
    </row>
    <row r="96" spans="1:20" ht="18" hidden="1" customHeight="1" x14ac:dyDescent="0.2">
      <c r="A96" s="202">
        <v>1301</v>
      </c>
      <c r="B96" s="184" t="s">
        <v>176</v>
      </c>
      <c r="C96" s="123"/>
      <c r="D96" s="362"/>
      <c r="E96" s="195"/>
      <c r="F96" s="149"/>
      <c r="G96" s="481"/>
      <c r="H96" s="482"/>
      <c r="I96" s="483"/>
      <c r="J96" s="484"/>
      <c r="K96" s="363">
        <f t="shared" si="17"/>
        <v>0</v>
      </c>
      <c r="L96" s="117">
        <f t="shared" si="18"/>
        <v>0</v>
      </c>
      <c r="M96" s="364">
        <f t="shared" si="19"/>
        <v>0</v>
      </c>
      <c r="N96" s="365">
        <f t="shared" si="20"/>
        <v>0</v>
      </c>
      <c r="O96" s="366">
        <f t="shared" si="21"/>
        <v>0</v>
      </c>
      <c r="P96" s="367"/>
      <c r="Q96" s="173">
        <f t="shared" si="22"/>
        <v>0</v>
      </c>
      <c r="R96" s="79"/>
      <c r="S96" s="165">
        <f>SUM(M95:M97)</f>
        <v>0</v>
      </c>
      <c r="T96" s="154"/>
    </row>
    <row r="97" spans="1:20" ht="18" hidden="1" customHeight="1" x14ac:dyDescent="0.2">
      <c r="A97" s="202">
        <v>1301</v>
      </c>
      <c r="B97" s="184" t="s">
        <v>177</v>
      </c>
      <c r="C97" s="123"/>
      <c r="D97" s="362"/>
      <c r="E97" s="195"/>
      <c r="F97" s="149"/>
      <c r="G97" s="481"/>
      <c r="H97" s="482"/>
      <c r="I97" s="483"/>
      <c r="J97" s="484"/>
      <c r="K97" s="363">
        <f t="shared" si="17"/>
        <v>0</v>
      </c>
      <c r="L97" s="117">
        <f t="shared" si="18"/>
        <v>0</v>
      </c>
      <c r="M97" s="364">
        <f t="shared" si="19"/>
        <v>0</v>
      </c>
      <c r="N97" s="365">
        <f t="shared" si="20"/>
        <v>0</v>
      </c>
      <c r="O97" s="366">
        <f t="shared" si="21"/>
        <v>0</v>
      </c>
      <c r="P97" s="367"/>
      <c r="Q97" s="173">
        <f t="shared" si="22"/>
        <v>0</v>
      </c>
      <c r="R97" s="169"/>
      <c r="S97" s="154"/>
      <c r="T97" s="154"/>
    </row>
    <row r="98" spans="1:20" ht="18" hidden="1" customHeight="1" x14ac:dyDescent="0.2">
      <c r="A98" s="202">
        <v>1302</v>
      </c>
      <c r="B98" s="184" t="s">
        <v>178</v>
      </c>
      <c r="C98" s="123"/>
      <c r="D98" s="362"/>
      <c r="E98" s="195"/>
      <c r="F98" s="149"/>
      <c r="G98" s="481"/>
      <c r="H98" s="482"/>
      <c r="I98" s="483"/>
      <c r="J98" s="484"/>
      <c r="K98" s="363">
        <f t="shared" si="17"/>
        <v>0</v>
      </c>
      <c r="L98" s="117">
        <f t="shared" si="18"/>
        <v>0</v>
      </c>
      <c r="M98" s="364">
        <f t="shared" si="19"/>
        <v>0</v>
      </c>
      <c r="N98" s="365">
        <f t="shared" si="20"/>
        <v>0</v>
      </c>
      <c r="O98" s="366">
        <f t="shared" si="21"/>
        <v>0</v>
      </c>
      <c r="P98" s="367"/>
      <c r="Q98" s="173">
        <f t="shared" si="22"/>
        <v>0</v>
      </c>
      <c r="R98" s="169"/>
      <c r="S98" s="154"/>
      <c r="T98" s="154"/>
    </row>
    <row r="99" spans="1:20" ht="18" hidden="1" customHeight="1" x14ac:dyDescent="0.2">
      <c r="A99" s="202">
        <v>1302</v>
      </c>
      <c r="B99" s="184" t="s">
        <v>179</v>
      </c>
      <c r="C99" s="123"/>
      <c r="D99" s="362"/>
      <c r="E99" s="195"/>
      <c r="F99" s="149"/>
      <c r="G99" s="481"/>
      <c r="H99" s="482"/>
      <c r="I99" s="483"/>
      <c r="J99" s="484"/>
      <c r="K99" s="363">
        <f t="shared" si="17"/>
        <v>0</v>
      </c>
      <c r="L99" s="117">
        <f t="shared" si="18"/>
        <v>0</v>
      </c>
      <c r="M99" s="364">
        <f t="shared" si="19"/>
        <v>0</v>
      </c>
      <c r="N99" s="365">
        <f t="shared" si="20"/>
        <v>0</v>
      </c>
      <c r="O99" s="366">
        <f t="shared" si="21"/>
        <v>0</v>
      </c>
      <c r="P99" s="367"/>
      <c r="Q99" s="173">
        <f t="shared" si="22"/>
        <v>0</v>
      </c>
      <c r="R99" s="169"/>
      <c r="S99" s="154"/>
      <c r="T99" s="154"/>
    </row>
    <row r="100" spans="1:20" ht="18" hidden="1" customHeight="1" x14ac:dyDescent="0.2">
      <c r="A100" s="202">
        <v>1303</v>
      </c>
      <c r="B100" s="184" t="s">
        <v>180</v>
      </c>
      <c r="C100" s="123"/>
      <c r="D100" s="362"/>
      <c r="E100" s="195"/>
      <c r="F100" s="149"/>
      <c r="G100" s="481"/>
      <c r="H100" s="482"/>
      <c r="I100" s="483"/>
      <c r="J100" s="484"/>
      <c r="K100" s="363">
        <f t="shared" si="17"/>
        <v>0</v>
      </c>
      <c r="L100" s="117">
        <f t="shared" si="18"/>
        <v>0</v>
      </c>
      <c r="M100" s="364">
        <f t="shared" si="19"/>
        <v>0</v>
      </c>
      <c r="N100" s="365">
        <f t="shared" si="20"/>
        <v>0</v>
      </c>
      <c r="O100" s="366">
        <f t="shared" si="21"/>
        <v>0</v>
      </c>
      <c r="P100" s="367"/>
      <c r="Q100" s="173">
        <f t="shared" si="22"/>
        <v>0</v>
      </c>
      <c r="R100" s="169"/>
      <c r="S100" s="154"/>
      <c r="T100" s="154"/>
    </row>
    <row r="101" spans="1:20" ht="18" hidden="1" customHeight="1" x14ac:dyDescent="0.2">
      <c r="A101" s="202">
        <v>1303</v>
      </c>
      <c r="B101" s="184" t="s">
        <v>181</v>
      </c>
      <c r="C101" s="123"/>
      <c r="D101" s="362"/>
      <c r="E101" s="195"/>
      <c r="F101" s="149"/>
      <c r="G101" s="481"/>
      <c r="H101" s="482"/>
      <c r="I101" s="483"/>
      <c r="J101" s="484"/>
      <c r="K101" s="363">
        <f t="shared" si="17"/>
        <v>0</v>
      </c>
      <c r="L101" s="117">
        <f t="shared" si="18"/>
        <v>0</v>
      </c>
      <c r="M101" s="364">
        <f t="shared" si="19"/>
        <v>0</v>
      </c>
      <c r="N101" s="365">
        <f t="shared" si="20"/>
        <v>0</v>
      </c>
      <c r="O101" s="366">
        <f t="shared" si="21"/>
        <v>0</v>
      </c>
      <c r="P101" s="367"/>
      <c r="Q101" s="173">
        <f t="shared" si="22"/>
        <v>0</v>
      </c>
      <c r="R101" s="169"/>
      <c r="S101" s="154"/>
      <c r="T101" s="154"/>
    </row>
    <row r="102" spans="1:20" ht="18" hidden="1" customHeight="1" x14ac:dyDescent="0.2">
      <c r="A102" s="202">
        <v>1304</v>
      </c>
      <c r="B102" s="184" t="s">
        <v>182</v>
      </c>
      <c r="C102" s="123"/>
      <c r="D102" s="362"/>
      <c r="E102" s="195"/>
      <c r="F102" s="149"/>
      <c r="G102" s="481"/>
      <c r="H102" s="482"/>
      <c r="I102" s="483"/>
      <c r="J102" s="484"/>
      <c r="K102" s="363">
        <f t="shared" si="17"/>
        <v>0</v>
      </c>
      <c r="L102" s="117">
        <f t="shared" si="18"/>
        <v>0</v>
      </c>
      <c r="M102" s="364">
        <f t="shared" si="19"/>
        <v>0</v>
      </c>
      <c r="N102" s="365">
        <f t="shared" si="20"/>
        <v>0</v>
      </c>
      <c r="O102" s="366">
        <f t="shared" si="21"/>
        <v>0</v>
      </c>
      <c r="P102" s="367"/>
      <c r="Q102" s="173">
        <f t="shared" si="22"/>
        <v>0</v>
      </c>
      <c r="R102" s="169"/>
      <c r="S102" s="154"/>
      <c r="T102" s="154"/>
    </row>
    <row r="103" spans="1:20" ht="18" hidden="1" customHeight="1" x14ac:dyDescent="0.2">
      <c r="A103" s="202">
        <v>1305</v>
      </c>
      <c r="B103" s="184" t="s">
        <v>183</v>
      </c>
      <c r="C103" s="123"/>
      <c r="D103" s="362"/>
      <c r="E103" s="195"/>
      <c r="F103" s="149"/>
      <c r="G103" s="481"/>
      <c r="H103" s="482"/>
      <c r="I103" s="483"/>
      <c r="J103" s="484"/>
      <c r="K103" s="363">
        <f t="shared" si="17"/>
        <v>0</v>
      </c>
      <c r="L103" s="117">
        <f t="shared" si="18"/>
        <v>0</v>
      </c>
      <c r="M103" s="364">
        <f t="shared" si="19"/>
        <v>0</v>
      </c>
      <c r="N103" s="365">
        <f t="shared" si="20"/>
        <v>0</v>
      </c>
      <c r="O103" s="366">
        <f t="shared" si="21"/>
        <v>0</v>
      </c>
      <c r="P103" s="367"/>
      <c r="Q103" s="173">
        <f t="shared" si="22"/>
        <v>0</v>
      </c>
      <c r="R103" s="169"/>
      <c r="S103" s="154"/>
      <c r="T103" s="154"/>
    </row>
    <row r="104" spans="1:20" ht="18" hidden="1" customHeight="1" x14ac:dyDescent="0.2">
      <c r="A104" s="202">
        <v>1305</v>
      </c>
      <c r="B104" s="184" t="s">
        <v>184</v>
      </c>
      <c r="C104" s="123"/>
      <c r="D104" s="362"/>
      <c r="E104" s="195"/>
      <c r="F104" s="149"/>
      <c r="G104" s="481"/>
      <c r="H104" s="482"/>
      <c r="I104" s="483"/>
      <c r="J104" s="484"/>
      <c r="K104" s="363">
        <f t="shared" si="17"/>
        <v>0</v>
      </c>
      <c r="L104" s="117">
        <f t="shared" si="18"/>
        <v>0</v>
      </c>
      <c r="M104" s="364">
        <f t="shared" si="19"/>
        <v>0</v>
      </c>
      <c r="N104" s="365">
        <f t="shared" si="20"/>
        <v>0</v>
      </c>
      <c r="O104" s="366">
        <f t="shared" si="21"/>
        <v>0</v>
      </c>
      <c r="P104" s="367"/>
      <c r="Q104" s="173">
        <f t="shared" si="22"/>
        <v>0</v>
      </c>
      <c r="R104" s="169"/>
      <c r="S104" s="154"/>
      <c r="T104" s="154"/>
    </row>
    <row r="105" spans="1:20" ht="18" hidden="1" customHeight="1" x14ac:dyDescent="0.2">
      <c r="A105" s="202">
        <v>1305</v>
      </c>
      <c r="B105" s="184" t="s">
        <v>240</v>
      </c>
      <c r="C105" s="123"/>
      <c r="D105" s="362"/>
      <c r="E105" s="195"/>
      <c r="F105" s="149"/>
      <c r="G105" s="481"/>
      <c r="H105" s="482"/>
      <c r="I105" s="483"/>
      <c r="J105" s="484"/>
      <c r="K105" s="363">
        <f t="shared" si="17"/>
        <v>0</v>
      </c>
      <c r="L105" s="117">
        <f t="shared" si="18"/>
        <v>0</v>
      </c>
      <c r="M105" s="364">
        <f t="shared" si="19"/>
        <v>0</v>
      </c>
      <c r="N105" s="365">
        <f t="shared" si="20"/>
        <v>0</v>
      </c>
      <c r="O105" s="366">
        <f t="shared" si="21"/>
        <v>0</v>
      </c>
      <c r="P105" s="367"/>
      <c r="Q105" s="173">
        <f t="shared" si="22"/>
        <v>0</v>
      </c>
      <c r="R105" s="169"/>
      <c r="S105" s="154"/>
      <c r="T105" s="154"/>
    </row>
    <row r="106" spans="1:20" ht="18" hidden="1" customHeight="1" x14ac:dyDescent="0.2">
      <c r="A106" s="202">
        <v>1305</v>
      </c>
      <c r="B106" s="184" t="s">
        <v>185</v>
      </c>
      <c r="C106" s="123"/>
      <c r="D106" s="362"/>
      <c r="E106" s="195"/>
      <c r="F106" s="149"/>
      <c r="G106" s="481"/>
      <c r="H106" s="482"/>
      <c r="I106" s="483"/>
      <c r="J106" s="484"/>
      <c r="K106" s="363">
        <f t="shared" si="17"/>
        <v>0</v>
      </c>
      <c r="L106" s="117">
        <f t="shared" si="18"/>
        <v>0</v>
      </c>
      <c r="M106" s="364">
        <f t="shared" si="19"/>
        <v>0</v>
      </c>
      <c r="N106" s="365">
        <f t="shared" si="20"/>
        <v>0</v>
      </c>
      <c r="O106" s="366">
        <f t="shared" si="21"/>
        <v>0</v>
      </c>
      <c r="P106" s="367"/>
      <c r="Q106" s="173">
        <f t="shared" si="22"/>
        <v>0</v>
      </c>
      <c r="R106" s="169"/>
      <c r="S106" s="154"/>
      <c r="T106" s="154"/>
    </row>
    <row r="107" spans="1:20" ht="18" hidden="1" customHeight="1" x14ac:dyDescent="0.2">
      <c r="A107" s="202">
        <v>1306</v>
      </c>
      <c r="B107" s="184" t="s">
        <v>186</v>
      </c>
      <c r="C107" s="123"/>
      <c r="D107" s="362"/>
      <c r="E107" s="195"/>
      <c r="F107" s="149"/>
      <c r="G107" s="481"/>
      <c r="H107" s="482"/>
      <c r="I107" s="483"/>
      <c r="J107" s="484"/>
      <c r="K107" s="363">
        <f t="shared" si="17"/>
        <v>0</v>
      </c>
      <c r="L107" s="117">
        <f t="shared" si="18"/>
        <v>0</v>
      </c>
      <c r="M107" s="364">
        <f t="shared" si="19"/>
        <v>0</v>
      </c>
      <c r="N107" s="365">
        <f t="shared" si="20"/>
        <v>0</v>
      </c>
      <c r="O107" s="366">
        <f t="shared" si="21"/>
        <v>0</v>
      </c>
      <c r="P107" s="367"/>
      <c r="Q107" s="173">
        <f t="shared" si="22"/>
        <v>0</v>
      </c>
      <c r="R107" s="169"/>
      <c r="S107" s="154"/>
      <c r="T107" s="154"/>
    </row>
    <row r="108" spans="1:20" ht="18" hidden="1" customHeight="1" x14ac:dyDescent="0.2">
      <c r="A108" s="205"/>
      <c r="B108" s="139" t="s">
        <v>234</v>
      </c>
      <c r="C108" s="206"/>
      <c r="D108" s="379"/>
      <c r="E108" s="209"/>
      <c r="F108" s="209"/>
      <c r="G108" s="485"/>
      <c r="H108" s="485"/>
      <c r="I108" s="485"/>
      <c r="J108" s="485"/>
      <c r="K108" s="486"/>
      <c r="L108" s="486"/>
      <c r="M108" s="487"/>
      <c r="N108" s="486"/>
      <c r="O108" s="488"/>
      <c r="P108" s="489"/>
      <c r="Q108" s="383"/>
      <c r="R108" s="169"/>
      <c r="S108" s="154"/>
      <c r="T108" s="154"/>
    </row>
    <row r="109" spans="1:20" ht="18" hidden="1" customHeight="1" x14ac:dyDescent="0.2">
      <c r="A109" s="202">
        <v>1307</v>
      </c>
      <c r="B109" s="184" t="s">
        <v>187</v>
      </c>
      <c r="C109" s="123"/>
      <c r="D109" s="362"/>
      <c r="E109" s="195"/>
      <c r="F109" s="149"/>
      <c r="G109" s="481"/>
      <c r="H109" s="482"/>
      <c r="I109" s="483"/>
      <c r="J109" s="484"/>
      <c r="K109" s="363">
        <f t="shared" ref="K109:K118" si="23">E109*D109</f>
        <v>0</v>
      </c>
      <c r="L109" s="117">
        <f t="shared" ref="L109:L118" si="24">F109*D109</f>
        <v>0</v>
      </c>
      <c r="M109" s="364">
        <f t="shared" ref="M109:M118" si="25">G109*D109</f>
        <v>0</v>
      </c>
      <c r="N109" s="365">
        <f t="shared" ref="N109:N118" si="26">H109*D109</f>
        <v>0</v>
      </c>
      <c r="O109" s="366">
        <f t="shared" ref="O109:O118" si="27">I109*D109</f>
        <v>0</v>
      </c>
      <c r="P109" s="367"/>
      <c r="Q109" s="173">
        <f t="shared" ref="Q109:Q118" si="28">SUM(K109:M109)</f>
        <v>0</v>
      </c>
      <c r="R109" s="169"/>
      <c r="S109" s="154"/>
      <c r="T109" s="154"/>
    </row>
    <row r="110" spans="1:20" ht="18" hidden="1" customHeight="1" x14ac:dyDescent="0.2">
      <c r="A110" s="202">
        <v>1308</v>
      </c>
      <c r="B110" s="184" t="s">
        <v>188</v>
      </c>
      <c r="C110" s="123"/>
      <c r="D110" s="362"/>
      <c r="E110" s="195"/>
      <c r="F110" s="149"/>
      <c r="G110" s="481"/>
      <c r="H110" s="482"/>
      <c r="I110" s="483"/>
      <c r="J110" s="484"/>
      <c r="K110" s="363">
        <f t="shared" si="23"/>
        <v>0</v>
      </c>
      <c r="L110" s="117">
        <f t="shared" si="24"/>
        <v>0</v>
      </c>
      <c r="M110" s="364">
        <f t="shared" si="25"/>
        <v>0</v>
      </c>
      <c r="N110" s="365">
        <f t="shared" si="26"/>
        <v>0</v>
      </c>
      <c r="O110" s="366">
        <f t="shared" si="27"/>
        <v>0</v>
      </c>
      <c r="P110" s="367"/>
      <c r="Q110" s="173">
        <f t="shared" si="28"/>
        <v>0</v>
      </c>
      <c r="R110" s="169"/>
      <c r="S110" s="154"/>
      <c r="T110" s="154"/>
    </row>
    <row r="111" spans="1:20" ht="18" hidden="1" customHeight="1" x14ac:dyDescent="0.2">
      <c r="A111" s="202">
        <v>1309</v>
      </c>
      <c r="B111" s="184" t="s">
        <v>189</v>
      </c>
      <c r="C111" s="123"/>
      <c r="D111" s="362"/>
      <c r="E111" s="195"/>
      <c r="F111" s="149"/>
      <c r="G111" s="481"/>
      <c r="H111" s="482"/>
      <c r="I111" s="483"/>
      <c r="J111" s="484"/>
      <c r="K111" s="363">
        <f t="shared" si="23"/>
        <v>0</v>
      </c>
      <c r="L111" s="117">
        <f t="shared" si="24"/>
        <v>0</v>
      </c>
      <c r="M111" s="364">
        <f t="shared" si="25"/>
        <v>0</v>
      </c>
      <c r="N111" s="365">
        <f t="shared" si="26"/>
        <v>0</v>
      </c>
      <c r="O111" s="366">
        <f t="shared" si="27"/>
        <v>0</v>
      </c>
      <c r="P111" s="367"/>
      <c r="Q111" s="173">
        <f t="shared" si="28"/>
        <v>0</v>
      </c>
      <c r="R111" s="169"/>
      <c r="S111" s="154"/>
      <c r="T111" s="154"/>
    </row>
    <row r="112" spans="1:20" ht="18" hidden="1" customHeight="1" x14ac:dyDescent="0.2">
      <c r="A112" s="202">
        <v>1309</v>
      </c>
      <c r="B112" s="184" t="s">
        <v>190</v>
      </c>
      <c r="C112" s="123"/>
      <c r="D112" s="362"/>
      <c r="E112" s="195"/>
      <c r="F112" s="149"/>
      <c r="G112" s="481"/>
      <c r="H112" s="482"/>
      <c r="I112" s="483"/>
      <c r="J112" s="484"/>
      <c r="K112" s="363">
        <f t="shared" si="23"/>
        <v>0</v>
      </c>
      <c r="L112" s="117">
        <f t="shared" si="24"/>
        <v>0</v>
      </c>
      <c r="M112" s="364">
        <f t="shared" si="25"/>
        <v>0</v>
      </c>
      <c r="N112" s="365">
        <f t="shared" si="26"/>
        <v>0</v>
      </c>
      <c r="O112" s="366">
        <f t="shared" si="27"/>
        <v>0</v>
      </c>
      <c r="P112" s="367"/>
      <c r="Q112" s="173">
        <f t="shared" si="28"/>
        <v>0</v>
      </c>
      <c r="R112" s="169"/>
      <c r="S112" s="154"/>
      <c r="T112" s="154"/>
    </row>
    <row r="113" spans="1:20" ht="18" hidden="1" customHeight="1" x14ac:dyDescent="0.2">
      <c r="A113" s="202">
        <v>1310</v>
      </c>
      <c r="B113" s="184" t="s">
        <v>191</v>
      </c>
      <c r="C113" s="123"/>
      <c r="D113" s="362"/>
      <c r="E113" s="195"/>
      <c r="F113" s="149"/>
      <c r="G113" s="481"/>
      <c r="H113" s="482"/>
      <c r="I113" s="483"/>
      <c r="J113" s="484"/>
      <c r="K113" s="363">
        <f t="shared" si="23"/>
        <v>0</v>
      </c>
      <c r="L113" s="117">
        <f t="shared" si="24"/>
        <v>0</v>
      </c>
      <c r="M113" s="364">
        <f t="shared" si="25"/>
        <v>0</v>
      </c>
      <c r="N113" s="365">
        <f t="shared" si="26"/>
        <v>0</v>
      </c>
      <c r="O113" s="366">
        <f t="shared" si="27"/>
        <v>0</v>
      </c>
      <c r="P113" s="367"/>
      <c r="Q113" s="173">
        <f t="shared" si="28"/>
        <v>0</v>
      </c>
      <c r="R113" s="169"/>
      <c r="S113" s="154"/>
      <c r="T113" s="154"/>
    </row>
    <row r="114" spans="1:20" ht="18" hidden="1" customHeight="1" x14ac:dyDescent="0.2">
      <c r="A114" s="202">
        <v>1311</v>
      </c>
      <c r="B114" s="184" t="s">
        <v>192</v>
      </c>
      <c r="C114" s="123"/>
      <c r="D114" s="362"/>
      <c r="E114" s="195"/>
      <c r="F114" s="149"/>
      <c r="G114" s="481"/>
      <c r="H114" s="482"/>
      <c r="I114" s="483"/>
      <c r="J114" s="484"/>
      <c r="K114" s="363">
        <f t="shared" si="23"/>
        <v>0</v>
      </c>
      <c r="L114" s="117">
        <f t="shared" si="24"/>
        <v>0</v>
      </c>
      <c r="M114" s="364">
        <f t="shared" si="25"/>
        <v>0</v>
      </c>
      <c r="N114" s="365">
        <f t="shared" si="26"/>
        <v>0</v>
      </c>
      <c r="O114" s="366">
        <f t="shared" si="27"/>
        <v>0</v>
      </c>
      <c r="P114" s="367"/>
      <c r="Q114" s="173">
        <f t="shared" si="28"/>
        <v>0</v>
      </c>
      <c r="R114" s="169"/>
      <c r="S114" s="154"/>
      <c r="T114" s="154"/>
    </row>
    <row r="115" spans="1:20" ht="18" hidden="1" customHeight="1" x14ac:dyDescent="0.2">
      <c r="A115" s="202">
        <v>1311</v>
      </c>
      <c r="B115" s="184" t="s">
        <v>192</v>
      </c>
      <c r="C115" s="123"/>
      <c r="D115" s="362"/>
      <c r="E115" s="195"/>
      <c r="F115" s="149"/>
      <c r="G115" s="481"/>
      <c r="H115" s="482"/>
      <c r="I115" s="483"/>
      <c r="J115" s="484"/>
      <c r="K115" s="363">
        <f t="shared" si="23"/>
        <v>0</v>
      </c>
      <c r="L115" s="117">
        <f t="shared" si="24"/>
        <v>0</v>
      </c>
      <c r="M115" s="364">
        <f t="shared" si="25"/>
        <v>0</v>
      </c>
      <c r="N115" s="365">
        <f t="shared" si="26"/>
        <v>0</v>
      </c>
      <c r="O115" s="366">
        <f t="shared" si="27"/>
        <v>0</v>
      </c>
      <c r="P115" s="367"/>
      <c r="Q115" s="173">
        <f t="shared" si="28"/>
        <v>0</v>
      </c>
      <c r="R115" s="169"/>
      <c r="S115" s="154"/>
      <c r="T115" s="154"/>
    </row>
    <row r="116" spans="1:20" ht="18" hidden="1" customHeight="1" x14ac:dyDescent="0.2">
      <c r="A116" s="202">
        <v>1312</v>
      </c>
      <c r="B116" s="184" t="s">
        <v>193</v>
      </c>
      <c r="C116" s="123"/>
      <c r="D116" s="362"/>
      <c r="E116" s="195"/>
      <c r="F116" s="149"/>
      <c r="G116" s="481"/>
      <c r="H116" s="482"/>
      <c r="I116" s="483"/>
      <c r="J116" s="484"/>
      <c r="K116" s="363">
        <f t="shared" si="23"/>
        <v>0</v>
      </c>
      <c r="L116" s="117">
        <f t="shared" si="24"/>
        <v>0</v>
      </c>
      <c r="M116" s="364">
        <f t="shared" si="25"/>
        <v>0</v>
      </c>
      <c r="N116" s="365">
        <f t="shared" si="26"/>
        <v>0</v>
      </c>
      <c r="O116" s="366">
        <f t="shared" si="27"/>
        <v>0</v>
      </c>
      <c r="P116" s="367"/>
      <c r="Q116" s="173">
        <f t="shared" si="28"/>
        <v>0</v>
      </c>
      <c r="R116" s="169"/>
      <c r="S116" s="154"/>
      <c r="T116" s="154"/>
    </row>
    <row r="117" spans="1:20" ht="18" hidden="1" customHeight="1" x14ac:dyDescent="0.2">
      <c r="A117" s="202">
        <v>1314</v>
      </c>
      <c r="B117" s="184" t="s">
        <v>194</v>
      </c>
      <c r="C117" s="123"/>
      <c r="D117" s="362"/>
      <c r="E117" s="195"/>
      <c r="F117" s="149"/>
      <c r="G117" s="481"/>
      <c r="H117" s="482"/>
      <c r="I117" s="483"/>
      <c r="J117" s="484"/>
      <c r="K117" s="363">
        <f t="shared" si="23"/>
        <v>0</v>
      </c>
      <c r="L117" s="117">
        <f t="shared" si="24"/>
        <v>0</v>
      </c>
      <c r="M117" s="364">
        <f t="shared" si="25"/>
        <v>0</v>
      </c>
      <c r="N117" s="365">
        <f t="shared" si="26"/>
        <v>0</v>
      </c>
      <c r="O117" s="366">
        <f t="shared" si="27"/>
        <v>0</v>
      </c>
      <c r="P117" s="367"/>
      <c r="Q117" s="173">
        <f t="shared" si="28"/>
        <v>0</v>
      </c>
      <c r="R117" s="169"/>
      <c r="S117" s="154"/>
      <c r="T117" s="154"/>
    </row>
    <row r="118" spans="1:20" ht="18" hidden="1" customHeight="1" x14ac:dyDescent="0.2">
      <c r="A118" s="202">
        <v>1315</v>
      </c>
      <c r="B118" s="184" t="s">
        <v>195</v>
      </c>
      <c r="C118" s="123"/>
      <c r="D118" s="362"/>
      <c r="E118" s="195"/>
      <c r="F118" s="149"/>
      <c r="G118" s="481"/>
      <c r="H118" s="482"/>
      <c r="I118" s="483"/>
      <c r="J118" s="484"/>
      <c r="K118" s="363">
        <f t="shared" si="23"/>
        <v>0</v>
      </c>
      <c r="L118" s="117">
        <f t="shared" si="24"/>
        <v>0</v>
      </c>
      <c r="M118" s="364">
        <f t="shared" si="25"/>
        <v>0</v>
      </c>
      <c r="N118" s="365">
        <f t="shared" si="26"/>
        <v>0</v>
      </c>
      <c r="O118" s="366">
        <f t="shared" si="27"/>
        <v>0</v>
      </c>
      <c r="P118" s="367"/>
      <c r="Q118" s="173">
        <f t="shared" si="28"/>
        <v>0</v>
      </c>
      <c r="R118" s="169"/>
      <c r="S118" s="154"/>
      <c r="T118" s="154"/>
    </row>
    <row r="119" spans="1:20" ht="18" customHeight="1" x14ac:dyDescent="0.25">
      <c r="A119" s="214"/>
      <c r="B119" s="139" t="s">
        <v>196</v>
      </c>
      <c r="C119" s="215"/>
      <c r="D119" s="490"/>
      <c r="E119" s="491"/>
      <c r="F119" s="491"/>
      <c r="G119" s="492"/>
      <c r="H119" s="492"/>
      <c r="I119" s="492"/>
      <c r="J119" s="492"/>
      <c r="K119" s="493"/>
      <c r="L119" s="493"/>
      <c r="M119" s="494"/>
      <c r="N119" s="493"/>
      <c r="O119" s="495"/>
      <c r="P119" s="496"/>
      <c r="Q119" s="387"/>
      <c r="R119" s="79"/>
      <c r="S119" s="154"/>
      <c r="T119" s="154"/>
    </row>
    <row r="120" spans="1:20" s="170" customFormat="1" ht="18" customHeight="1" x14ac:dyDescent="0.2">
      <c r="A120" s="202" t="s">
        <v>439</v>
      </c>
      <c r="B120" s="184" t="s">
        <v>197</v>
      </c>
      <c r="C120" s="123"/>
      <c r="D120" s="362"/>
      <c r="E120" s="149"/>
      <c r="F120" s="149"/>
      <c r="G120" s="238"/>
      <c r="H120" s="238"/>
      <c r="I120" s="238"/>
      <c r="J120" s="238"/>
      <c r="K120" s="117"/>
      <c r="L120" s="117"/>
      <c r="M120" s="117"/>
      <c r="N120" s="117"/>
      <c r="O120" s="117"/>
      <c r="P120" s="117"/>
      <c r="Q120" s="173">
        <f>SUM(K120:P120)</f>
        <v>0</v>
      </c>
      <c r="R120" s="169"/>
      <c r="S120" s="329"/>
      <c r="T120" s="329"/>
    </row>
    <row r="121" spans="1:20" s="170" customFormat="1" ht="18" customHeight="1" x14ac:dyDescent="0.2">
      <c r="A121" s="202" t="s">
        <v>440</v>
      </c>
      <c r="B121" s="184" t="s">
        <v>256</v>
      </c>
      <c r="C121" s="123"/>
      <c r="D121" s="362"/>
      <c r="E121" s="149"/>
      <c r="F121" s="149"/>
      <c r="G121" s="238"/>
      <c r="H121" s="238"/>
      <c r="I121" s="238"/>
      <c r="J121" s="238"/>
      <c r="K121" s="176"/>
      <c r="L121" s="176"/>
      <c r="M121" s="179"/>
      <c r="N121" s="176"/>
      <c r="O121" s="176"/>
      <c r="P121" s="176"/>
      <c r="Q121" s="173">
        <f>SUM(K121:P121)</f>
        <v>0</v>
      </c>
      <c r="R121" s="169"/>
      <c r="S121" s="329"/>
      <c r="T121" s="329"/>
    </row>
    <row r="122" spans="1:20" s="170" customFormat="1" ht="18" hidden="1" customHeight="1" x14ac:dyDescent="0.2">
      <c r="A122" s="202">
        <v>1375</v>
      </c>
      <c r="B122" s="184" t="s">
        <v>198</v>
      </c>
      <c r="C122" s="123"/>
      <c r="D122" s="362"/>
      <c r="E122" s="149"/>
      <c r="F122" s="149"/>
      <c r="G122" s="238"/>
      <c r="H122" s="238"/>
      <c r="I122" s="238"/>
      <c r="J122" s="238"/>
      <c r="K122" s="176"/>
      <c r="L122" s="176"/>
      <c r="M122" s="179"/>
      <c r="N122" s="176"/>
      <c r="O122" s="176"/>
      <c r="P122" s="176"/>
      <c r="Q122" s="173">
        <f>SUM(K122:M122)</f>
        <v>0</v>
      </c>
      <c r="R122" s="169"/>
      <c r="S122" s="329"/>
      <c r="T122" s="329"/>
    </row>
    <row r="123" spans="1:20" s="170" customFormat="1" ht="18" customHeight="1" x14ac:dyDescent="0.2">
      <c r="A123" s="202" t="s">
        <v>441</v>
      </c>
      <c r="B123" s="184" t="s">
        <v>199</v>
      </c>
      <c r="C123" s="123"/>
      <c r="D123" s="362"/>
      <c r="E123" s="149"/>
      <c r="F123" s="149"/>
      <c r="G123" s="238"/>
      <c r="H123" s="238"/>
      <c r="I123" s="238"/>
      <c r="J123" s="238"/>
      <c r="K123" s="117"/>
      <c r="L123" s="117"/>
      <c r="M123" s="164"/>
      <c r="N123" s="117"/>
      <c r="O123" s="117"/>
      <c r="P123" s="117"/>
      <c r="Q123" s="173">
        <f>SUM(K123:P123)</f>
        <v>0</v>
      </c>
      <c r="R123" s="169"/>
      <c r="S123" s="329"/>
      <c r="T123" s="329"/>
    </row>
    <row r="124" spans="1:20" s="170" customFormat="1" ht="18" hidden="1" customHeight="1" x14ac:dyDescent="0.2">
      <c r="A124" s="202">
        <v>1450</v>
      </c>
      <c r="B124" s="184" t="s">
        <v>200</v>
      </c>
      <c r="C124" s="123"/>
      <c r="D124" s="362"/>
      <c r="E124" s="149"/>
      <c r="F124" s="149"/>
      <c r="G124" s="238"/>
      <c r="H124" s="238"/>
      <c r="I124" s="238"/>
      <c r="J124" s="238"/>
      <c r="K124" s="176"/>
      <c r="L124" s="176"/>
      <c r="M124" s="179"/>
      <c r="N124" s="176"/>
      <c r="O124" s="176"/>
      <c r="P124" s="176"/>
      <c r="Q124" s="173">
        <f t="shared" ref="Q124:Q140" si="29">SUM(K124:M124)</f>
        <v>0</v>
      </c>
      <c r="R124" s="169"/>
      <c r="S124" s="329"/>
      <c r="T124" s="329"/>
    </row>
    <row r="125" spans="1:20" s="170" customFormat="1" ht="18" hidden="1" customHeight="1" x14ac:dyDescent="0.2">
      <c r="A125" s="202">
        <v>1500</v>
      </c>
      <c r="B125" s="184" t="s">
        <v>201</v>
      </c>
      <c r="C125" s="123"/>
      <c r="D125" s="362"/>
      <c r="E125" s="149"/>
      <c r="F125" s="149"/>
      <c r="G125" s="238"/>
      <c r="H125" s="238"/>
      <c r="I125" s="238"/>
      <c r="J125" s="238"/>
      <c r="K125" s="117"/>
      <c r="L125" s="117"/>
      <c r="M125" s="164"/>
      <c r="N125" s="117"/>
      <c r="O125" s="117"/>
      <c r="P125" s="117"/>
      <c r="Q125" s="173">
        <f t="shared" si="29"/>
        <v>0</v>
      </c>
      <c r="R125" s="169"/>
      <c r="S125" s="329"/>
      <c r="T125" s="329"/>
    </row>
    <row r="126" spans="1:20" s="170" customFormat="1" ht="18" customHeight="1" x14ac:dyDescent="0.2">
      <c r="A126" s="202" t="s">
        <v>442</v>
      </c>
      <c r="B126" s="184" t="s">
        <v>202</v>
      </c>
      <c r="C126" s="123"/>
      <c r="D126" s="362"/>
      <c r="E126" s="149"/>
      <c r="F126" s="149"/>
      <c r="G126" s="238"/>
      <c r="H126" s="238"/>
      <c r="I126" s="238"/>
      <c r="J126" s="238"/>
      <c r="K126" s="176"/>
      <c r="L126" s="176"/>
      <c r="M126" s="179"/>
      <c r="N126" s="176"/>
      <c r="O126" s="176"/>
      <c r="P126" s="176"/>
      <c r="Q126" s="173">
        <f>SUM(K126:P126)</f>
        <v>0</v>
      </c>
      <c r="R126" s="169"/>
      <c r="S126" s="329"/>
      <c r="T126" s="329"/>
    </row>
    <row r="127" spans="1:20" s="170" customFormat="1" ht="18" hidden="1" customHeight="1" x14ac:dyDescent="0.2">
      <c r="A127" s="202">
        <v>1550</v>
      </c>
      <c r="B127" s="184" t="s">
        <v>203</v>
      </c>
      <c r="C127" s="123"/>
      <c r="D127" s="362">
        <v>5</v>
      </c>
      <c r="E127" s="149"/>
      <c r="F127" s="149"/>
      <c r="G127" s="238"/>
      <c r="H127" s="238"/>
      <c r="I127" s="238"/>
      <c r="J127" s="238"/>
      <c r="K127" s="176">
        <f t="shared" ref="K127:K132" si="30">E127*D127</f>
        <v>0</v>
      </c>
      <c r="L127" s="176">
        <f t="shared" ref="L127:L132" si="31">F127*D127</f>
        <v>0</v>
      </c>
      <c r="M127" s="179">
        <f t="shared" ref="M127:M132" si="32">G127*D127</f>
        <v>0</v>
      </c>
      <c r="N127" s="176">
        <f t="shared" ref="N127:N132" si="33">H127*D127</f>
        <v>0</v>
      </c>
      <c r="O127" s="176">
        <f t="shared" ref="O127:P132" si="34">I127*D127</f>
        <v>0</v>
      </c>
      <c r="P127" s="176">
        <f t="shared" si="34"/>
        <v>0</v>
      </c>
      <c r="Q127" s="173">
        <f t="shared" si="29"/>
        <v>0</v>
      </c>
      <c r="R127" s="169"/>
      <c r="S127" s="329"/>
      <c r="T127" s="329"/>
    </row>
    <row r="128" spans="1:20" s="170" customFormat="1" ht="18" customHeight="1" x14ac:dyDescent="0.2">
      <c r="A128" s="202" t="s">
        <v>443</v>
      </c>
      <c r="B128" s="184" t="s">
        <v>204</v>
      </c>
      <c r="C128" s="123"/>
      <c r="D128" s="362">
        <v>30</v>
      </c>
      <c r="E128" s="149"/>
      <c r="F128" s="149"/>
      <c r="G128" s="238"/>
      <c r="H128" s="238"/>
      <c r="I128" s="238"/>
      <c r="J128" s="238"/>
      <c r="K128" s="150">
        <f t="shared" si="30"/>
        <v>0</v>
      </c>
      <c r="L128" s="150">
        <f t="shared" si="31"/>
        <v>0</v>
      </c>
      <c r="M128" s="151">
        <f t="shared" si="32"/>
        <v>0</v>
      </c>
      <c r="N128" s="150">
        <f t="shared" si="33"/>
        <v>0</v>
      </c>
      <c r="O128" s="150">
        <f t="shared" si="34"/>
        <v>0</v>
      </c>
      <c r="P128" s="150">
        <f t="shared" si="34"/>
        <v>0</v>
      </c>
      <c r="Q128" s="173">
        <f>SUM(K128:P128)</f>
        <v>0</v>
      </c>
      <c r="R128" s="169"/>
      <c r="S128" s="329"/>
      <c r="T128" s="329"/>
    </row>
    <row r="129" spans="1:20" s="170" customFormat="1" ht="18" customHeight="1" x14ac:dyDescent="0.2">
      <c r="A129" s="202" t="s">
        <v>444</v>
      </c>
      <c r="B129" s="184" t="s">
        <v>396</v>
      </c>
      <c r="C129" s="123"/>
      <c r="D129" s="362">
        <v>30</v>
      </c>
      <c r="E129" s="149"/>
      <c r="F129" s="149"/>
      <c r="G129" s="238"/>
      <c r="H129" s="238"/>
      <c r="I129" s="238"/>
      <c r="J129" s="238"/>
      <c r="K129" s="150">
        <f t="shared" si="30"/>
        <v>0</v>
      </c>
      <c r="L129" s="150">
        <f t="shared" si="31"/>
        <v>0</v>
      </c>
      <c r="M129" s="151">
        <f t="shared" si="32"/>
        <v>0</v>
      </c>
      <c r="N129" s="150">
        <f t="shared" si="33"/>
        <v>0</v>
      </c>
      <c r="O129" s="150">
        <f t="shared" si="34"/>
        <v>0</v>
      </c>
      <c r="P129" s="150">
        <f t="shared" si="34"/>
        <v>0</v>
      </c>
      <c r="Q129" s="173">
        <f>SUM(K129:P129)</f>
        <v>0</v>
      </c>
      <c r="R129" s="169"/>
      <c r="S129" s="329"/>
      <c r="T129" s="329"/>
    </row>
    <row r="130" spans="1:20" s="170" customFormat="1" ht="18" hidden="1" customHeight="1" x14ac:dyDescent="0.2">
      <c r="A130" s="202">
        <v>1600</v>
      </c>
      <c r="B130" s="184" t="s">
        <v>205</v>
      </c>
      <c r="C130" s="123"/>
      <c r="D130" s="362">
        <v>25</v>
      </c>
      <c r="E130" s="149"/>
      <c r="F130" s="149"/>
      <c r="G130" s="238"/>
      <c r="H130" s="238"/>
      <c r="I130" s="238"/>
      <c r="J130" s="238"/>
      <c r="K130" s="150">
        <f t="shared" si="30"/>
        <v>0</v>
      </c>
      <c r="L130" s="150">
        <f t="shared" si="31"/>
        <v>0</v>
      </c>
      <c r="M130" s="151">
        <f t="shared" si="32"/>
        <v>0</v>
      </c>
      <c r="N130" s="150">
        <f t="shared" si="33"/>
        <v>0</v>
      </c>
      <c r="O130" s="150">
        <f t="shared" si="34"/>
        <v>0</v>
      </c>
      <c r="P130" s="150">
        <f t="shared" si="34"/>
        <v>0</v>
      </c>
      <c r="Q130" s="173">
        <f t="shared" si="29"/>
        <v>0</v>
      </c>
      <c r="R130" s="169"/>
      <c r="S130" s="329"/>
      <c r="T130" s="329"/>
    </row>
    <row r="131" spans="1:20" s="170" customFormat="1" ht="18" hidden="1" customHeight="1" x14ac:dyDescent="0.2">
      <c r="A131" s="202">
        <v>1625</v>
      </c>
      <c r="B131" s="184" t="s">
        <v>206</v>
      </c>
      <c r="C131" s="123"/>
      <c r="D131" s="362"/>
      <c r="E131" s="149"/>
      <c r="F131" s="149"/>
      <c r="G131" s="238"/>
      <c r="H131" s="238"/>
      <c r="I131" s="238"/>
      <c r="J131" s="238"/>
      <c r="K131" s="176">
        <f t="shared" si="30"/>
        <v>0</v>
      </c>
      <c r="L131" s="176">
        <f t="shared" si="31"/>
        <v>0</v>
      </c>
      <c r="M131" s="179">
        <f t="shared" si="32"/>
        <v>0</v>
      </c>
      <c r="N131" s="176">
        <f t="shared" si="33"/>
        <v>0</v>
      </c>
      <c r="O131" s="176">
        <f t="shared" si="34"/>
        <v>0</v>
      </c>
      <c r="P131" s="176">
        <f t="shared" si="34"/>
        <v>0</v>
      </c>
      <c r="Q131" s="173">
        <f t="shared" si="29"/>
        <v>0</v>
      </c>
      <c r="R131" s="169"/>
      <c r="S131" s="329"/>
      <c r="T131" s="329"/>
    </row>
    <row r="132" spans="1:20" s="170" customFormat="1" ht="18" hidden="1" customHeight="1" x14ac:dyDescent="0.2">
      <c r="A132" s="202">
        <v>1675</v>
      </c>
      <c r="B132" s="184" t="s">
        <v>207</v>
      </c>
      <c r="C132" s="123"/>
      <c r="D132" s="362"/>
      <c r="E132" s="149"/>
      <c r="F132" s="149"/>
      <c r="G132" s="238"/>
      <c r="H132" s="238"/>
      <c r="I132" s="238"/>
      <c r="J132" s="238"/>
      <c r="K132" s="176">
        <f t="shared" si="30"/>
        <v>0</v>
      </c>
      <c r="L132" s="176">
        <f t="shared" si="31"/>
        <v>0</v>
      </c>
      <c r="M132" s="179">
        <f t="shared" si="32"/>
        <v>0</v>
      </c>
      <c r="N132" s="176">
        <f t="shared" si="33"/>
        <v>0</v>
      </c>
      <c r="O132" s="176">
        <f t="shared" si="34"/>
        <v>0</v>
      </c>
      <c r="P132" s="176">
        <f t="shared" si="34"/>
        <v>0</v>
      </c>
      <c r="Q132" s="173">
        <f t="shared" si="29"/>
        <v>0</v>
      </c>
      <c r="R132" s="169"/>
      <c r="S132" s="329"/>
      <c r="T132" s="329"/>
    </row>
    <row r="133" spans="1:20" s="170" customFormat="1" ht="18" customHeight="1" x14ac:dyDescent="0.2">
      <c r="A133" s="202" t="s">
        <v>445</v>
      </c>
      <c r="B133" s="184" t="s">
        <v>208</v>
      </c>
      <c r="C133" s="123"/>
      <c r="D133" s="362"/>
      <c r="E133" s="149"/>
      <c r="F133" s="149"/>
      <c r="G133" s="238"/>
      <c r="H133" s="238"/>
      <c r="I133" s="238"/>
      <c r="J133" s="238"/>
      <c r="K133" s="117"/>
      <c r="L133" s="117"/>
      <c r="M133" s="164"/>
      <c r="N133" s="117"/>
      <c r="O133" s="117"/>
      <c r="P133" s="117"/>
      <c r="Q133" s="173">
        <f>SUM(K133:P133)</f>
        <v>0</v>
      </c>
      <c r="R133" s="169"/>
      <c r="S133" s="329"/>
      <c r="T133" s="329"/>
    </row>
    <row r="134" spans="1:20" s="170" customFormat="1" ht="18" customHeight="1" x14ac:dyDescent="0.2">
      <c r="A134" s="202" t="s">
        <v>446</v>
      </c>
      <c r="B134" s="184" t="s">
        <v>39</v>
      </c>
      <c r="C134" s="123"/>
      <c r="D134" s="362"/>
      <c r="E134" s="149"/>
      <c r="F134" s="149"/>
      <c r="G134" s="238"/>
      <c r="H134" s="238" t="s">
        <v>93</v>
      </c>
      <c r="I134" s="238"/>
      <c r="J134" s="238"/>
      <c r="K134" s="117"/>
      <c r="L134" s="117"/>
      <c r="M134" s="164"/>
      <c r="N134" s="117"/>
      <c r="O134" s="117"/>
      <c r="P134" s="117"/>
      <c r="Q134" s="173">
        <f>SUM(K134:P134)</f>
        <v>0</v>
      </c>
      <c r="R134" s="169"/>
      <c r="S134" s="329"/>
      <c r="T134" s="329"/>
    </row>
    <row r="135" spans="1:20" s="170" customFormat="1" ht="18" hidden="1" customHeight="1" x14ac:dyDescent="0.2">
      <c r="A135" s="202"/>
      <c r="B135" s="184" t="s">
        <v>209</v>
      </c>
      <c r="C135" s="123"/>
      <c r="D135" s="362"/>
      <c r="E135" s="149"/>
      <c r="F135" s="149"/>
      <c r="G135" s="238"/>
      <c r="H135" s="238"/>
      <c r="I135" s="238"/>
      <c r="J135" s="238"/>
      <c r="K135" s="176"/>
      <c r="L135" s="176"/>
      <c r="M135" s="179"/>
      <c r="N135" s="176"/>
      <c r="O135" s="176"/>
      <c r="P135" s="176"/>
      <c r="Q135" s="173">
        <f t="shared" si="29"/>
        <v>0</v>
      </c>
      <c r="R135" s="169"/>
      <c r="S135" s="329"/>
      <c r="T135" s="329"/>
    </row>
    <row r="136" spans="1:20" s="170" customFormat="1" ht="18" hidden="1" customHeight="1" x14ac:dyDescent="0.2">
      <c r="A136" s="202"/>
      <c r="B136" s="184" t="s">
        <v>156</v>
      </c>
      <c r="C136" s="123"/>
      <c r="D136" s="362">
        <v>1.25</v>
      </c>
      <c r="E136" s="149"/>
      <c r="F136" s="149"/>
      <c r="G136" s="238"/>
      <c r="H136" s="238"/>
      <c r="I136" s="238"/>
      <c r="J136" s="238"/>
      <c r="K136" s="176"/>
      <c r="L136" s="176"/>
      <c r="M136" s="179"/>
      <c r="N136" s="176"/>
      <c r="O136" s="176"/>
      <c r="P136" s="176"/>
      <c r="Q136" s="173">
        <f t="shared" si="29"/>
        <v>0</v>
      </c>
      <c r="R136" s="169"/>
      <c r="S136" s="329"/>
      <c r="T136" s="329"/>
    </row>
    <row r="137" spans="1:20" s="170" customFormat="1" ht="18" customHeight="1" x14ac:dyDescent="0.2">
      <c r="A137" s="202"/>
      <c r="B137" s="184" t="s">
        <v>210</v>
      </c>
      <c r="C137" s="123"/>
      <c r="D137" s="362"/>
      <c r="E137" s="149"/>
      <c r="F137" s="149"/>
      <c r="G137" s="238"/>
      <c r="H137" s="238"/>
      <c r="I137" s="238"/>
      <c r="J137" s="238"/>
      <c r="K137" s="117"/>
      <c r="L137" s="117"/>
      <c r="M137" s="164"/>
      <c r="N137" s="117"/>
      <c r="O137" s="117"/>
      <c r="P137" s="117"/>
      <c r="Q137" s="173">
        <f>SUM(K137:P137)</f>
        <v>0</v>
      </c>
      <c r="R137" s="169"/>
      <c r="S137" s="329"/>
      <c r="T137" s="329"/>
    </row>
    <row r="138" spans="1:20" s="170" customFormat="1" ht="18" hidden="1" customHeight="1" x14ac:dyDescent="0.2">
      <c r="A138" s="202"/>
      <c r="B138" s="184" t="s">
        <v>211</v>
      </c>
      <c r="C138" s="123"/>
      <c r="D138" s="362"/>
      <c r="E138" s="195"/>
      <c r="F138" s="149"/>
      <c r="G138" s="481"/>
      <c r="H138" s="482"/>
      <c r="I138" s="483"/>
      <c r="J138" s="484"/>
      <c r="K138" s="363">
        <f>E138*D138</f>
        <v>0</v>
      </c>
      <c r="L138" s="117">
        <f>F138*D138</f>
        <v>0</v>
      </c>
      <c r="M138" s="364">
        <f>G138*D138</f>
        <v>0</v>
      </c>
      <c r="N138" s="365">
        <f>H138*D138</f>
        <v>0</v>
      </c>
      <c r="O138" s="366">
        <f>I138*D138</f>
        <v>0</v>
      </c>
      <c r="P138" s="367"/>
      <c r="Q138" s="173">
        <f t="shared" si="29"/>
        <v>0</v>
      </c>
      <c r="R138" s="169"/>
      <c r="S138" s="329"/>
      <c r="T138" s="329"/>
    </row>
    <row r="139" spans="1:20" s="170" customFormat="1" ht="18" hidden="1" customHeight="1" x14ac:dyDescent="0.2">
      <c r="A139" s="202"/>
      <c r="B139" s="184" t="s">
        <v>212</v>
      </c>
      <c r="C139" s="123"/>
      <c r="D139" s="362"/>
      <c r="E139" s="195"/>
      <c r="F139" s="149"/>
      <c r="G139" s="481"/>
      <c r="H139" s="482"/>
      <c r="I139" s="483"/>
      <c r="J139" s="484"/>
      <c r="K139" s="363">
        <f>E139*D139</f>
        <v>0</v>
      </c>
      <c r="L139" s="117">
        <f>F139*D139</f>
        <v>0</v>
      </c>
      <c r="M139" s="364">
        <f>G139*D139</f>
        <v>0</v>
      </c>
      <c r="N139" s="365">
        <f>H139*D139</f>
        <v>0</v>
      </c>
      <c r="O139" s="366">
        <f>I139*D139</f>
        <v>0</v>
      </c>
      <c r="P139" s="367"/>
      <c r="Q139" s="173">
        <f t="shared" si="29"/>
        <v>0</v>
      </c>
      <c r="R139" s="169"/>
      <c r="S139" s="329"/>
      <c r="T139" s="329"/>
    </row>
    <row r="140" spans="1:20" s="170" customFormat="1" ht="18" hidden="1" customHeight="1" x14ac:dyDescent="0.2">
      <c r="A140" s="202"/>
      <c r="B140" s="184" t="s">
        <v>345</v>
      </c>
      <c r="C140" s="123"/>
      <c r="D140" s="362"/>
      <c r="E140" s="195"/>
      <c r="F140" s="149"/>
      <c r="G140" s="481"/>
      <c r="H140" s="482"/>
      <c r="I140" s="483"/>
      <c r="J140" s="484"/>
      <c r="K140" s="363">
        <f>E140*D140</f>
        <v>0</v>
      </c>
      <c r="L140" s="117">
        <f>F140*D140</f>
        <v>0</v>
      </c>
      <c r="M140" s="364">
        <f>G140*D140</f>
        <v>0</v>
      </c>
      <c r="N140" s="365">
        <f>H140*D140</f>
        <v>0</v>
      </c>
      <c r="O140" s="366">
        <f>I140*D140</f>
        <v>0</v>
      </c>
      <c r="P140" s="367"/>
      <c r="Q140" s="173">
        <f t="shared" si="29"/>
        <v>0</v>
      </c>
      <c r="R140" s="169"/>
      <c r="S140" s="329"/>
      <c r="T140" s="329"/>
    </row>
    <row r="141" spans="1:20" ht="18" customHeight="1" x14ac:dyDescent="0.25">
      <c r="A141" s="214"/>
      <c r="B141" s="139" t="s">
        <v>241</v>
      </c>
      <c r="C141" s="215"/>
      <c r="D141" s="215"/>
      <c r="E141" s="217"/>
      <c r="F141" s="217"/>
      <c r="G141" s="143"/>
      <c r="H141" s="143"/>
      <c r="I141" s="143"/>
      <c r="J141" s="143"/>
      <c r="K141" s="367"/>
      <c r="L141" s="367"/>
      <c r="M141" s="380"/>
      <c r="N141" s="367"/>
      <c r="O141" s="381"/>
      <c r="P141" s="382"/>
      <c r="Q141" s="387"/>
      <c r="R141" s="79"/>
      <c r="S141" s="154"/>
      <c r="T141" s="154"/>
    </row>
    <row r="142" spans="1:20" s="170" customFormat="1" ht="18" hidden="1" customHeight="1" x14ac:dyDescent="0.2">
      <c r="A142" s="202" t="s">
        <v>213</v>
      </c>
      <c r="B142" s="184" t="s">
        <v>214</v>
      </c>
      <c r="C142" s="123"/>
      <c r="D142" s="362"/>
      <c r="E142" s="195"/>
      <c r="F142" s="149"/>
      <c r="G142" s="481"/>
      <c r="H142" s="482"/>
      <c r="I142" s="483"/>
      <c r="J142" s="484"/>
      <c r="K142" s="363">
        <f t="shared" ref="K142:K147" si="35">E142*D142</f>
        <v>0</v>
      </c>
      <c r="L142" s="117">
        <f t="shared" ref="L142:L147" si="36">F142*D142</f>
        <v>0</v>
      </c>
      <c r="M142" s="364">
        <f t="shared" ref="M142:M147" si="37">G142*D142</f>
        <v>0</v>
      </c>
      <c r="N142" s="365">
        <f t="shared" ref="N142:N147" si="38">H142*D142</f>
        <v>0</v>
      </c>
      <c r="O142" s="366">
        <f t="shared" ref="O142:O147" si="39">I142*D142</f>
        <v>0</v>
      </c>
      <c r="P142" s="367"/>
      <c r="Q142" s="173">
        <f t="shared" ref="Q142:Q157" si="40">SUM(K142:M142)</f>
        <v>0</v>
      </c>
      <c r="R142" s="169"/>
      <c r="S142" s="329"/>
      <c r="T142" s="329"/>
    </row>
    <row r="143" spans="1:20" s="170" customFormat="1" ht="18" hidden="1" customHeight="1" x14ac:dyDescent="0.2">
      <c r="A143" s="202" t="s">
        <v>213</v>
      </c>
      <c r="B143" s="184" t="s">
        <v>215</v>
      </c>
      <c r="C143" s="123"/>
      <c r="D143" s="362"/>
      <c r="E143" s="195"/>
      <c r="F143" s="149"/>
      <c r="G143" s="481"/>
      <c r="H143" s="482"/>
      <c r="I143" s="483"/>
      <c r="J143" s="484"/>
      <c r="K143" s="363">
        <f t="shared" si="35"/>
        <v>0</v>
      </c>
      <c r="L143" s="117">
        <f t="shared" si="36"/>
        <v>0</v>
      </c>
      <c r="M143" s="364">
        <f t="shared" si="37"/>
        <v>0</v>
      </c>
      <c r="N143" s="365">
        <f t="shared" si="38"/>
        <v>0</v>
      </c>
      <c r="O143" s="366">
        <f t="shared" si="39"/>
        <v>0</v>
      </c>
      <c r="P143" s="367"/>
      <c r="Q143" s="173">
        <f t="shared" si="40"/>
        <v>0</v>
      </c>
      <c r="R143" s="169"/>
      <c r="S143" s="329"/>
      <c r="T143" s="329"/>
    </row>
    <row r="144" spans="1:20" s="170" customFormat="1" ht="18" hidden="1" customHeight="1" x14ac:dyDescent="0.2">
      <c r="A144" s="202" t="s">
        <v>213</v>
      </c>
      <c r="B144" s="184" t="s">
        <v>216</v>
      </c>
      <c r="C144" s="123"/>
      <c r="D144" s="362"/>
      <c r="E144" s="195"/>
      <c r="F144" s="149"/>
      <c r="G144" s="481"/>
      <c r="H144" s="482"/>
      <c r="I144" s="483"/>
      <c r="J144" s="484"/>
      <c r="K144" s="363">
        <f t="shared" si="35"/>
        <v>0</v>
      </c>
      <c r="L144" s="117">
        <f t="shared" si="36"/>
        <v>0</v>
      </c>
      <c r="M144" s="364">
        <f t="shared" si="37"/>
        <v>0</v>
      </c>
      <c r="N144" s="365">
        <f t="shared" si="38"/>
        <v>0</v>
      </c>
      <c r="O144" s="366">
        <f t="shared" si="39"/>
        <v>0</v>
      </c>
      <c r="P144" s="367"/>
      <c r="Q144" s="173">
        <f t="shared" si="40"/>
        <v>0</v>
      </c>
      <c r="R144" s="169"/>
      <c r="S144" s="329"/>
      <c r="T144" s="329"/>
    </row>
    <row r="145" spans="1:20" s="170" customFormat="1" ht="18" hidden="1" customHeight="1" x14ac:dyDescent="0.2">
      <c r="A145" s="202" t="s">
        <v>213</v>
      </c>
      <c r="B145" s="184" t="s">
        <v>217</v>
      </c>
      <c r="C145" s="123"/>
      <c r="D145" s="362"/>
      <c r="E145" s="195"/>
      <c r="F145" s="149"/>
      <c r="G145" s="481"/>
      <c r="H145" s="482"/>
      <c r="I145" s="483"/>
      <c r="J145" s="484"/>
      <c r="K145" s="363">
        <f t="shared" si="35"/>
        <v>0</v>
      </c>
      <c r="L145" s="117">
        <f t="shared" si="36"/>
        <v>0</v>
      </c>
      <c r="M145" s="364">
        <f t="shared" si="37"/>
        <v>0</v>
      </c>
      <c r="N145" s="365">
        <f t="shared" si="38"/>
        <v>0</v>
      </c>
      <c r="O145" s="366">
        <f t="shared" si="39"/>
        <v>0</v>
      </c>
      <c r="P145" s="367"/>
      <c r="Q145" s="173">
        <f t="shared" si="40"/>
        <v>0</v>
      </c>
      <c r="R145" s="169"/>
      <c r="S145" s="329"/>
      <c r="T145" s="329"/>
    </row>
    <row r="146" spans="1:20" s="170" customFormat="1" ht="18" hidden="1" customHeight="1" x14ac:dyDescent="0.2">
      <c r="A146" s="202" t="s">
        <v>213</v>
      </c>
      <c r="B146" s="184" t="s">
        <v>218</v>
      </c>
      <c r="C146" s="123"/>
      <c r="D146" s="362"/>
      <c r="E146" s="195"/>
      <c r="F146" s="149"/>
      <c r="G146" s="481"/>
      <c r="H146" s="482"/>
      <c r="I146" s="483"/>
      <c r="J146" s="484"/>
      <c r="K146" s="363">
        <f t="shared" si="35"/>
        <v>0</v>
      </c>
      <c r="L146" s="117">
        <f t="shared" si="36"/>
        <v>0</v>
      </c>
      <c r="M146" s="364">
        <f t="shared" si="37"/>
        <v>0</v>
      </c>
      <c r="N146" s="365">
        <f t="shared" si="38"/>
        <v>0</v>
      </c>
      <c r="O146" s="366">
        <f t="shared" si="39"/>
        <v>0</v>
      </c>
      <c r="P146" s="367"/>
      <c r="Q146" s="173">
        <f t="shared" si="40"/>
        <v>0</v>
      </c>
      <c r="R146" s="169"/>
      <c r="S146" s="329"/>
      <c r="T146" s="329"/>
    </row>
    <row r="147" spans="1:20" s="170" customFormat="1" ht="18" hidden="1" customHeight="1" x14ac:dyDescent="0.2">
      <c r="A147" s="202" t="s">
        <v>213</v>
      </c>
      <c r="B147" s="184" t="s">
        <v>219</v>
      </c>
      <c r="C147" s="123"/>
      <c r="D147" s="362"/>
      <c r="E147" s="195"/>
      <c r="F147" s="149"/>
      <c r="G147" s="481"/>
      <c r="H147" s="482"/>
      <c r="I147" s="483"/>
      <c r="J147" s="484"/>
      <c r="K147" s="363">
        <f t="shared" si="35"/>
        <v>0</v>
      </c>
      <c r="L147" s="117">
        <f t="shared" si="36"/>
        <v>0</v>
      </c>
      <c r="M147" s="364">
        <f t="shared" si="37"/>
        <v>0</v>
      </c>
      <c r="N147" s="365">
        <f t="shared" si="38"/>
        <v>0</v>
      </c>
      <c r="O147" s="366">
        <f t="shared" si="39"/>
        <v>0</v>
      </c>
      <c r="P147" s="367"/>
      <c r="Q147" s="173">
        <f t="shared" si="40"/>
        <v>0</v>
      </c>
      <c r="R147" s="169"/>
      <c r="S147" s="329"/>
      <c r="T147" s="329"/>
    </row>
    <row r="148" spans="1:20" s="170" customFormat="1" ht="18" customHeight="1" x14ac:dyDescent="0.2">
      <c r="A148" s="202" t="s">
        <v>52</v>
      </c>
      <c r="B148" s="184" t="s">
        <v>346</v>
      </c>
      <c r="C148" s="123"/>
      <c r="D148" s="362"/>
      <c r="E148" s="149"/>
      <c r="F148" s="149"/>
      <c r="G148" s="238"/>
      <c r="H148" s="238"/>
      <c r="I148" s="238"/>
      <c r="J148" s="238"/>
      <c r="K148" s="176">
        <f t="shared" ref="K148:P148" si="41">SUM(K$17:K$31)*0%</f>
        <v>0</v>
      </c>
      <c r="L148" s="176">
        <f t="shared" si="41"/>
        <v>0</v>
      </c>
      <c r="M148" s="176">
        <f t="shared" si="41"/>
        <v>0</v>
      </c>
      <c r="N148" s="176">
        <f t="shared" si="41"/>
        <v>0</v>
      </c>
      <c r="O148" s="176">
        <f t="shared" si="41"/>
        <v>0</v>
      </c>
      <c r="P148" s="176">
        <f t="shared" si="41"/>
        <v>0</v>
      </c>
      <c r="Q148" s="173">
        <f>SUM(K148:P148)+($Q$171*0%)</f>
        <v>0</v>
      </c>
      <c r="R148" s="169"/>
      <c r="S148" s="329"/>
      <c r="T148" s="329"/>
    </row>
    <row r="149" spans="1:20" s="170" customFormat="1" ht="18" customHeight="1" x14ac:dyDescent="0.2">
      <c r="A149" s="202">
        <v>9945</v>
      </c>
      <c r="B149" s="184" t="s">
        <v>100</v>
      </c>
      <c r="C149" s="123"/>
      <c r="D149" s="362"/>
      <c r="E149" s="149"/>
      <c r="F149" s="149"/>
      <c r="G149" s="238"/>
      <c r="H149" s="238"/>
      <c r="I149" s="238"/>
      <c r="J149" s="238"/>
      <c r="K149" s="117"/>
      <c r="L149" s="117"/>
      <c r="M149" s="164"/>
      <c r="N149" s="117"/>
      <c r="O149" s="117"/>
      <c r="P149" s="117"/>
      <c r="Q149" s="173">
        <f>SUM(K149:P149)</f>
        <v>0</v>
      </c>
      <c r="R149" s="169"/>
      <c r="S149" s="329"/>
      <c r="T149" s="329"/>
    </row>
    <row r="150" spans="1:20" s="170" customFormat="1" ht="18" hidden="1" customHeight="1" x14ac:dyDescent="0.2">
      <c r="A150" s="202" t="s">
        <v>221</v>
      </c>
      <c r="B150" s="184" t="s">
        <v>222</v>
      </c>
      <c r="C150" s="123"/>
      <c r="D150" s="362"/>
      <c r="E150" s="149"/>
      <c r="F150" s="149"/>
      <c r="G150" s="238"/>
      <c r="H150" s="238"/>
      <c r="I150" s="238"/>
      <c r="J150" s="238"/>
      <c r="K150" s="176"/>
      <c r="L150" s="176"/>
      <c r="M150" s="164"/>
      <c r="N150" s="176"/>
      <c r="O150" s="117"/>
      <c r="P150" s="117"/>
      <c r="Q150" s="173">
        <f t="shared" si="40"/>
        <v>0</v>
      </c>
      <c r="R150" s="169"/>
      <c r="S150" s="329"/>
      <c r="T150" s="329"/>
    </row>
    <row r="151" spans="1:20" s="170" customFormat="1" ht="18" hidden="1" customHeight="1" x14ac:dyDescent="0.2">
      <c r="A151" s="202" t="s">
        <v>223</v>
      </c>
      <c r="B151" s="184" t="s">
        <v>224</v>
      </c>
      <c r="C151" s="123"/>
      <c r="D151" s="362"/>
      <c r="E151" s="149"/>
      <c r="F151" s="149"/>
      <c r="G151" s="238"/>
      <c r="H151" s="238"/>
      <c r="I151" s="238"/>
      <c r="J151" s="238"/>
      <c r="K151" s="176"/>
      <c r="L151" s="176"/>
      <c r="M151" s="164"/>
      <c r="N151" s="176"/>
      <c r="O151" s="117"/>
      <c r="P151" s="117"/>
      <c r="Q151" s="173">
        <f t="shared" si="40"/>
        <v>0</v>
      </c>
      <c r="R151" s="169"/>
      <c r="S151" s="329"/>
      <c r="T151" s="329"/>
    </row>
    <row r="152" spans="1:20" s="170" customFormat="1" ht="18" hidden="1" customHeight="1" x14ac:dyDescent="0.2">
      <c r="A152" s="202"/>
      <c r="B152" s="184" t="s">
        <v>225</v>
      </c>
      <c r="C152" s="123"/>
      <c r="D152" s="362"/>
      <c r="E152" s="149"/>
      <c r="F152" s="149"/>
      <c r="G152" s="238"/>
      <c r="H152" s="238"/>
      <c r="I152" s="238"/>
      <c r="J152" s="238"/>
      <c r="K152" s="176"/>
      <c r="L152" s="176"/>
      <c r="M152" s="164"/>
      <c r="N152" s="176"/>
      <c r="O152" s="117"/>
      <c r="P152" s="117"/>
      <c r="Q152" s="173">
        <f t="shared" si="40"/>
        <v>0</v>
      </c>
      <c r="R152" s="169"/>
      <c r="S152" s="329"/>
      <c r="T152" s="329"/>
    </row>
    <row r="153" spans="1:20" ht="18" customHeight="1" x14ac:dyDescent="0.2">
      <c r="A153" s="202">
        <v>8525</v>
      </c>
      <c r="B153" s="184" t="s">
        <v>249</v>
      </c>
      <c r="C153" s="123"/>
      <c r="D153" s="362"/>
      <c r="E153" s="149"/>
      <c r="F153" s="149"/>
      <c r="G153" s="238"/>
      <c r="H153" s="238"/>
      <c r="I153" s="238"/>
      <c r="J153" s="238"/>
      <c r="K153" s="117"/>
      <c r="L153" s="117"/>
      <c r="M153" s="164"/>
      <c r="N153" s="117"/>
      <c r="O153" s="117"/>
      <c r="P153" s="117"/>
      <c r="Q153" s="173">
        <f>SUM(K153:P153)</f>
        <v>0</v>
      </c>
      <c r="R153" s="79"/>
      <c r="S153" s="154"/>
      <c r="T153" s="154"/>
    </row>
    <row r="154" spans="1:20" ht="18" customHeight="1" x14ac:dyDescent="0.2">
      <c r="A154" s="202">
        <v>9580</v>
      </c>
      <c r="B154" s="184" t="s">
        <v>248</v>
      </c>
      <c r="C154" s="225"/>
      <c r="D154" s="429"/>
      <c r="E154" s="431"/>
      <c r="F154" s="431"/>
      <c r="G154" s="238"/>
      <c r="H154" s="238"/>
      <c r="I154" s="238"/>
      <c r="J154" s="238"/>
      <c r="K154" s="176">
        <f t="shared" ref="K154:P154" si="42">SUM(K$17:K$31)*15%</f>
        <v>183.45</v>
      </c>
      <c r="L154" s="176">
        <f t="shared" si="42"/>
        <v>0</v>
      </c>
      <c r="M154" s="176">
        <f t="shared" si="42"/>
        <v>0</v>
      </c>
      <c r="N154" s="176">
        <f t="shared" si="42"/>
        <v>0</v>
      </c>
      <c r="O154" s="176">
        <f t="shared" si="42"/>
        <v>0</v>
      </c>
      <c r="P154" s="176">
        <f t="shared" si="42"/>
        <v>0</v>
      </c>
      <c r="Q154" s="173">
        <f>SUM(K154:P154)+($Q$171*15%)</f>
        <v>183.45</v>
      </c>
      <c r="R154" s="79"/>
      <c r="S154" s="154"/>
      <c r="T154" s="154"/>
    </row>
    <row r="155" spans="1:20" ht="18" customHeight="1" x14ac:dyDescent="0.2">
      <c r="A155" s="189">
        <v>9970</v>
      </c>
      <c r="B155" s="184" t="s">
        <v>331</v>
      </c>
      <c r="C155" s="226"/>
      <c r="D155" s="391"/>
      <c r="E155" s="228"/>
      <c r="F155" s="229"/>
      <c r="G155" s="116"/>
      <c r="H155" s="116"/>
      <c r="I155" s="116"/>
      <c r="J155" s="116"/>
      <c r="K155" s="117"/>
      <c r="L155" s="117"/>
      <c r="M155" s="164"/>
      <c r="N155" s="117"/>
      <c r="O155" s="117"/>
      <c r="P155" s="117"/>
      <c r="Q155" s="173">
        <f>SUM(K155:P155)</f>
        <v>0</v>
      </c>
      <c r="R155" s="79"/>
      <c r="S155" s="154"/>
      <c r="T155" s="154"/>
    </row>
    <row r="156" spans="1:20" s="230" customFormat="1" ht="18" customHeight="1" x14ac:dyDescent="0.2">
      <c r="A156" s="189">
        <v>9970</v>
      </c>
      <c r="B156" s="184" t="s">
        <v>332</v>
      </c>
      <c r="C156" s="226"/>
      <c r="D156" s="391"/>
      <c r="E156" s="228"/>
      <c r="F156" s="229"/>
      <c r="G156" s="116"/>
      <c r="H156" s="116"/>
      <c r="I156" s="116"/>
      <c r="J156" s="116"/>
      <c r="K156" s="117"/>
      <c r="L156" s="117"/>
      <c r="M156" s="164"/>
      <c r="N156" s="117"/>
      <c r="O156" s="117"/>
      <c r="P156" s="117"/>
      <c r="Q156" s="173">
        <f>SUM(K156:P156)</f>
        <v>0</v>
      </c>
      <c r="S156" s="432"/>
      <c r="T156" s="432"/>
    </row>
    <row r="157" spans="1:20" s="230" customFormat="1" ht="18" hidden="1" customHeight="1" x14ac:dyDescent="0.2">
      <c r="A157" s="189">
        <v>9970</v>
      </c>
      <c r="B157" s="184" t="s">
        <v>333</v>
      </c>
      <c r="C157" s="226"/>
      <c r="D157" s="391"/>
      <c r="E157" s="228"/>
      <c r="F157" s="229"/>
      <c r="G157" s="116"/>
      <c r="H157" s="116"/>
      <c r="I157" s="116"/>
      <c r="J157" s="116"/>
      <c r="K157" s="117"/>
      <c r="L157" s="117"/>
      <c r="M157" s="164"/>
      <c r="N157" s="117"/>
      <c r="O157" s="117"/>
      <c r="P157" s="117"/>
      <c r="Q157" s="173">
        <f t="shared" si="40"/>
        <v>0</v>
      </c>
      <c r="S157" s="432"/>
      <c r="T157" s="432"/>
    </row>
    <row r="158" spans="1:20" s="230" customFormat="1" ht="18" customHeight="1" x14ac:dyDescent="0.2">
      <c r="A158" s="189">
        <v>9970</v>
      </c>
      <c r="B158" s="184" t="s">
        <v>334</v>
      </c>
      <c r="C158" s="231"/>
      <c r="D158" s="392"/>
      <c r="E158" s="233"/>
      <c r="F158" s="229"/>
      <c r="G158" s="116"/>
      <c r="H158" s="116"/>
      <c r="I158" s="116"/>
      <c r="J158" s="116"/>
      <c r="K158" s="117"/>
      <c r="L158" s="117"/>
      <c r="M158" s="164"/>
      <c r="N158" s="117"/>
      <c r="O158" s="117"/>
      <c r="P158" s="117"/>
      <c r="Q158" s="173">
        <f>SUM(K158:P158)</f>
        <v>0</v>
      </c>
      <c r="S158" s="393" t="s">
        <v>75</v>
      </c>
      <c r="T158" s="432"/>
    </row>
    <row r="159" spans="1:20" s="230" customFormat="1" ht="18" customHeight="1" x14ac:dyDescent="0.2">
      <c r="A159" s="189">
        <v>9970</v>
      </c>
      <c r="B159" s="184" t="s">
        <v>335</v>
      </c>
      <c r="C159" s="231"/>
      <c r="D159" s="392"/>
      <c r="E159" s="233"/>
      <c r="F159" s="229"/>
      <c r="G159" s="116"/>
      <c r="H159" s="116"/>
      <c r="I159" s="116"/>
      <c r="J159" s="116"/>
      <c r="K159" s="117"/>
      <c r="L159" s="117"/>
      <c r="M159" s="164"/>
      <c r="N159" s="117"/>
      <c r="O159" s="117"/>
      <c r="P159" s="117"/>
      <c r="Q159" s="173">
        <f>SUM(K159:P159)</f>
        <v>0</v>
      </c>
      <c r="S159" s="394">
        <f>SUM(M155:M159)</f>
        <v>0</v>
      </c>
      <c r="T159" s="432"/>
    </row>
    <row r="160" spans="1:20" s="230" customFormat="1" ht="18" customHeight="1" x14ac:dyDescent="0.2">
      <c r="A160" s="189">
        <v>9930</v>
      </c>
      <c r="B160" s="184" t="s">
        <v>40</v>
      </c>
      <c r="C160" s="231"/>
      <c r="D160" s="395"/>
      <c r="E160" s="236"/>
      <c r="F160" s="237"/>
      <c r="G160" s="238"/>
      <c r="H160" s="238"/>
      <c r="I160" s="238"/>
      <c r="J160" s="238"/>
      <c r="K160" s="117"/>
      <c r="L160" s="117"/>
      <c r="M160" s="164"/>
      <c r="N160" s="117"/>
      <c r="O160" s="117"/>
      <c r="P160" s="117"/>
      <c r="Q160" s="173">
        <f>SUM(K160:P160)</f>
        <v>0</v>
      </c>
      <c r="S160" s="432"/>
      <c r="T160" s="432"/>
    </row>
    <row r="161" spans="1:104" ht="18" customHeight="1" x14ac:dyDescent="0.2">
      <c r="A161" s="185"/>
      <c r="B161" s="240" t="s">
        <v>87</v>
      </c>
      <c r="C161" s="497"/>
      <c r="D161" s="215"/>
      <c r="E161" s="217"/>
      <c r="F161" s="217"/>
      <c r="G161" s="143"/>
      <c r="H161" s="143"/>
      <c r="I161" s="143"/>
      <c r="J161" s="143"/>
      <c r="K161" s="368"/>
      <c r="L161" s="368"/>
      <c r="M161" s="369"/>
      <c r="N161" s="368"/>
      <c r="O161" s="385"/>
      <c r="P161" s="386"/>
      <c r="Q161" s="387"/>
      <c r="R161" s="79"/>
      <c r="S161" s="154"/>
      <c r="T161" s="154"/>
    </row>
    <row r="162" spans="1:104" ht="18" customHeight="1" x14ac:dyDescent="0.2">
      <c r="A162" s="156"/>
      <c r="B162" s="157" t="s">
        <v>84</v>
      </c>
      <c r="C162" s="152"/>
      <c r="D162" s="362">
        <v>5</v>
      </c>
      <c r="E162" s="149"/>
      <c r="F162" s="149"/>
      <c r="G162" s="116"/>
      <c r="H162" s="116">
        <v>0</v>
      </c>
      <c r="I162" s="116">
        <v>0</v>
      </c>
      <c r="J162" s="116">
        <v>0</v>
      </c>
      <c r="K162" s="117">
        <f>SUM(E162*5)</f>
        <v>0</v>
      </c>
      <c r="L162" s="117">
        <f>SUM(F162*4)</f>
        <v>0</v>
      </c>
      <c r="M162" s="117">
        <f>SUM(G162*5)</f>
        <v>0</v>
      </c>
      <c r="N162" s="164">
        <v>0</v>
      </c>
      <c r="O162" s="164">
        <v>0</v>
      </c>
      <c r="P162" s="164">
        <v>0</v>
      </c>
      <c r="Q162" s="173">
        <f>SUM(K162:P162)</f>
        <v>0</v>
      </c>
      <c r="R162" s="79"/>
      <c r="S162" s="154"/>
      <c r="T162" s="154"/>
    </row>
    <row r="163" spans="1:104" ht="18" customHeight="1" x14ac:dyDescent="0.2">
      <c r="A163" s="242"/>
      <c r="B163" s="242" t="s">
        <v>84</v>
      </c>
      <c r="C163" s="244"/>
      <c r="D163" s="1018">
        <v>4</v>
      </c>
      <c r="E163" s="149"/>
      <c r="F163" s="149"/>
      <c r="G163" s="116"/>
      <c r="H163" s="116">
        <v>0</v>
      </c>
      <c r="I163" s="116">
        <v>0</v>
      </c>
      <c r="J163" s="116">
        <v>0</v>
      </c>
      <c r="K163" s="117">
        <f>SUM(E163*4)</f>
        <v>0</v>
      </c>
      <c r="L163" s="117">
        <f>SUM(F163*3)</f>
        <v>0</v>
      </c>
      <c r="M163" s="117">
        <f>SUM(G163*4)</f>
        <v>0</v>
      </c>
      <c r="N163" s="117">
        <f>SUM(H163*3)</f>
        <v>0</v>
      </c>
      <c r="O163" s="117">
        <f>SUM(I163*3)</f>
        <v>0</v>
      </c>
      <c r="P163" s="117">
        <f>SUM(J163*3)</f>
        <v>0</v>
      </c>
      <c r="Q163" s="173">
        <f>SUM(K163:P163)</f>
        <v>0</v>
      </c>
      <c r="R163" s="79"/>
      <c r="S163" s="154"/>
      <c r="T163" s="154"/>
    </row>
    <row r="164" spans="1:104" ht="18" customHeight="1" x14ac:dyDescent="0.2">
      <c r="A164" s="242"/>
      <c r="B164" s="243" t="s">
        <v>265</v>
      </c>
      <c r="C164" s="244"/>
      <c r="D164" s="266"/>
      <c r="E164" s="246"/>
      <c r="F164" s="247"/>
      <c r="G164" s="248"/>
      <c r="H164" s="249"/>
      <c r="I164" s="249"/>
      <c r="J164" s="250"/>
      <c r="K164" s="251">
        <f>SUM(K6:K163)-K148-K154</f>
        <v>1223</v>
      </c>
      <c r="L164" s="251">
        <f>SUM(L6:L162)-L148-L154</f>
        <v>0</v>
      </c>
      <c r="M164" s="251">
        <f>SUM(M6:M163)-M148-M154</f>
        <v>60</v>
      </c>
      <c r="N164" s="253">
        <f>SUM(N7:N160)</f>
        <v>0</v>
      </c>
      <c r="O164" s="252">
        <f>SUM(O7:O160)</f>
        <v>0</v>
      </c>
      <c r="P164" s="252">
        <f>SUM(P7:P160)-P154</f>
        <v>0</v>
      </c>
      <c r="Q164" s="254">
        <f>SUM(Q7:Q160)-G183</f>
        <v>1283</v>
      </c>
      <c r="R164" s="255">
        <f>SUM(K164:P164)</f>
        <v>1283</v>
      </c>
      <c r="S164" s="154"/>
      <c r="T164" s="154"/>
    </row>
    <row r="165" spans="1:104" ht="18" customHeight="1" x14ac:dyDescent="0.2">
      <c r="A165" s="256"/>
      <c r="B165" s="257" t="s">
        <v>266</v>
      </c>
      <c r="C165" s="244"/>
      <c r="D165" s="258"/>
      <c r="E165" s="259"/>
      <c r="F165" s="260"/>
      <c r="G165" s="261"/>
      <c r="H165" s="262"/>
      <c r="I165" s="262"/>
      <c r="J165" s="262"/>
      <c r="K165" s="263" t="str">
        <f t="shared" ref="K165:P165" si="43">IF(K175+K174-K168&gt;0,K175+K174-K168,"")</f>
        <v/>
      </c>
      <c r="L165" s="263" t="str">
        <f t="shared" si="43"/>
        <v/>
      </c>
      <c r="M165" s="263" t="str">
        <f t="shared" si="43"/>
        <v/>
      </c>
      <c r="N165" s="263" t="str">
        <f t="shared" si="43"/>
        <v/>
      </c>
      <c r="O165" s="263" t="str">
        <f t="shared" si="43"/>
        <v/>
      </c>
      <c r="P165" s="263" t="str">
        <f t="shared" si="43"/>
        <v/>
      </c>
      <c r="Q165" s="264">
        <f>SUM(K165:P165)</f>
        <v>0</v>
      </c>
      <c r="R165" s="255"/>
      <c r="S165" s="154"/>
      <c r="T165" s="154"/>
    </row>
    <row r="166" spans="1:104" ht="18" customHeight="1" x14ac:dyDescent="0.2">
      <c r="A166" s="265"/>
      <c r="B166" s="266"/>
      <c r="C166" s="266"/>
      <c r="D166" s="266"/>
      <c r="E166" s="267"/>
      <c r="F166" s="268" t="s">
        <v>93</v>
      </c>
      <c r="G166" s="269"/>
      <c r="H166" s="270"/>
      <c r="I166" s="270"/>
      <c r="J166" s="270"/>
      <c r="K166" s="398"/>
      <c r="L166" s="399"/>
      <c r="M166" s="399"/>
      <c r="N166" s="400"/>
      <c r="O166" s="399"/>
      <c r="P166" s="399"/>
      <c r="Q166" s="401"/>
      <c r="R166" s="255"/>
      <c r="S166" s="154"/>
      <c r="T166" s="154"/>
    </row>
    <row r="167" spans="1:104" ht="18" customHeight="1" thickBot="1" x14ac:dyDescent="0.25">
      <c r="A167" s="265"/>
      <c r="B167" s="266"/>
      <c r="C167" s="266"/>
      <c r="D167" s="275"/>
      <c r="E167" s="267"/>
      <c r="F167" s="268"/>
      <c r="G167" s="269"/>
      <c r="H167" s="270"/>
      <c r="I167" s="270"/>
      <c r="J167" s="270"/>
      <c r="K167" s="398" t="s">
        <v>257</v>
      </c>
      <c r="L167" s="399" t="s">
        <v>262</v>
      </c>
      <c r="M167" s="399" t="s">
        <v>258</v>
      </c>
      <c r="N167" s="400" t="s">
        <v>259</v>
      </c>
      <c r="O167" s="399" t="s">
        <v>260</v>
      </c>
      <c r="P167" s="399" t="s">
        <v>261</v>
      </c>
      <c r="Q167" s="401" t="s">
        <v>263</v>
      </c>
      <c r="R167" s="255"/>
      <c r="S167" s="154"/>
      <c r="T167" s="154"/>
    </row>
    <row r="168" spans="1:104" ht="18" customHeight="1" thickBot="1" x14ac:dyDescent="0.3">
      <c r="A168" s="276" t="s">
        <v>41</v>
      </c>
      <c r="B168" s="277"/>
      <c r="C168" s="277"/>
      <c r="D168" s="278"/>
      <c r="E168" s="279"/>
      <c r="F168" s="280" t="s">
        <v>93</v>
      </c>
      <c r="G168" s="281"/>
      <c r="H168" s="282" t="s">
        <v>64</v>
      </c>
      <c r="I168" s="283"/>
      <c r="J168" s="283"/>
      <c r="K168" s="434">
        <f t="shared" ref="K168:P168" si="44">K164</f>
        <v>1223</v>
      </c>
      <c r="L168" s="434">
        <f t="shared" si="44"/>
        <v>0</v>
      </c>
      <c r="M168" s="434">
        <f t="shared" si="44"/>
        <v>60</v>
      </c>
      <c r="N168" s="434">
        <f t="shared" si="44"/>
        <v>0</v>
      </c>
      <c r="O168" s="434">
        <f t="shared" si="44"/>
        <v>0</v>
      </c>
      <c r="P168" s="434">
        <f t="shared" si="44"/>
        <v>0</v>
      </c>
      <c r="Q168" s="406">
        <f>Q164+Q165+Q171</f>
        <v>1283</v>
      </c>
      <c r="T168" s="79"/>
      <c r="U168" s="154"/>
      <c r="V168" s="154"/>
    </row>
    <row r="169" spans="1:104" ht="18" customHeight="1" x14ac:dyDescent="0.25">
      <c r="A169" s="155" t="s">
        <v>42</v>
      </c>
      <c r="B169" s="287"/>
      <c r="C169" s="287"/>
      <c r="D169" s="288"/>
      <c r="E169" s="289">
        <v>185</v>
      </c>
      <c r="F169" s="265"/>
      <c r="G169" s="290"/>
      <c r="H169" s="291" t="s">
        <v>271</v>
      </c>
      <c r="I169" s="292"/>
      <c r="J169" s="292"/>
      <c r="K169" s="436"/>
      <c r="L169" s="436"/>
      <c r="M169" s="436"/>
      <c r="N169" s="437"/>
      <c r="O169" s="437"/>
      <c r="P169" s="437"/>
      <c r="Q169" s="438">
        <f>SUM(K169:P169)</f>
        <v>0</v>
      </c>
      <c r="R169" s="296" t="str">
        <f>IF(Q169=(G180+G181),"","NOT BALANCED")</f>
        <v/>
      </c>
      <c r="T169" s="79"/>
      <c r="U169" s="154"/>
      <c r="V169" s="154"/>
    </row>
    <row r="170" spans="1:104" ht="18" customHeight="1" x14ac:dyDescent="0.25">
      <c r="A170" s="297" t="s">
        <v>43</v>
      </c>
      <c r="B170" s="298"/>
      <c r="C170" s="298"/>
      <c r="D170" s="288"/>
      <c r="E170" s="289">
        <v>11</v>
      </c>
      <c r="F170" s="280"/>
      <c r="G170" s="281"/>
      <c r="H170" s="291" t="s">
        <v>270</v>
      </c>
      <c r="I170" s="292"/>
      <c r="J170" s="292"/>
      <c r="K170" s="436"/>
      <c r="L170" s="436"/>
      <c r="M170" s="436"/>
      <c r="N170" s="437"/>
      <c r="O170" s="437"/>
      <c r="P170" s="437"/>
      <c r="Q170" s="438">
        <f>SUM(K170:P170)</f>
        <v>0</v>
      </c>
      <c r="R170" s="296" t="str">
        <f>IF(Q170=G182,"","NOT BALANCED")</f>
        <v/>
      </c>
      <c r="T170" s="79"/>
      <c r="U170" s="154"/>
      <c r="V170" s="154"/>
    </row>
    <row r="171" spans="1:104" ht="18" customHeight="1" x14ac:dyDescent="0.25">
      <c r="A171" s="297" t="s">
        <v>44</v>
      </c>
      <c r="B171" s="298"/>
      <c r="C171" s="298"/>
      <c r="D171" s="288"/>
      <c r="E171" s="289">
        <v>2</v>
      </c>
      <c r="F171" s="280"/>
      <c r="G171" s="281"/>
      <c r="H171" s="291" t="s">
        <v>86</v>
      </c>
      <c r="I171" s="292"/>
      <c r="J171" s="292"/>
      <c r="K171" s="440"/>
      <c r="L171" s="440"/>
      <c r="M171" s="440"/>
      <c r="N171" s="441"/>
      <c r="O171" s="441"/>
      <c r="P171" s="441"/>
      <c r="Q171" s="977">
        <f>G183</f>
        <v>0</v>
      </c>
      <c r="R171" s="296" t="str">
        <f>IF(Q171=G183,"","NOT BALANCED")</f>
        <v/>
      </c>
      <c r="T171" s="301"/>
      <c r="U171" s="498"/>
      <c r="V171" s="498"/>
      <c r="W171" s="302"/>
      <c r="X171" s="302"/>
      <c r="Y171" s="302"/>
      <c r="Z171" s="302"/>
      <c r="AA171" s="302"/>
      <c r="AB171" s="302"/>
      <c r="AC171" s="302"/>
      <c r="AD171" s="302"/>
      <c r="AE171" s="302"/>
      <c r="AF171" s="302"/>
      <c r="AG171" s="302"/>
      <c r="AH171" s="302"/>
      <c r="AI171" s="302"/>
      <c r="AJ171" s="302"/>
      <c r="AK171" s="302"/>
      <c r="AL171" s="302"/>
      <c r="AM171" s="302"/>
      <c r="AN171" s="302"/>
      <c r="AO171" s="302"/>
      <c r="AP171" s="302"/>
      <c r="AQ171" s="302"/>
      <c r="AR171" s="302"/>
      <c r="AS171" s="302"/>
      <c r="AT171" s="302"/>
      <c r="AU171" s="302"/>
      <c r="AV171" s="302"/>
      <c r="AW171" s="302"/>
      <c r="AX171" s="302"/>
      <c r="AY171" s="302"/>
      <c r="AZ171" s="302"/>
      <c r="BA171" s="302"/>
      <c r="BB171" s="302"/>
      <c r="BC171" s="302"/>
      <c r="BD171" s="302"/>
      <c r="BE171" s="302"/>
      <c r="BF171" s="302"/>
      <c r="BG171" s="302"/>
      <c r="BH171" s="302"/>
      <c r="BI171" s="302"/>
      <c r="BJ171" s="302"/>
      <c r="BK171" s="302"/>
      <c r="BL171" s="302"/>
      <c r="BM171" s="302"/>
      <c r="BN171" s="302"/>
      <c r="BO171" s="302"/>
      <c r="BP171" s="302"/>
      <c r="BQ171" s="302"/>
      <c r="BR171" s="302"/>
      <c r="BS171" s="302"/>
      <c r="BT171" s="302"/>
      <c r="BU171" s="302"/>
      <c r="BV171" s="302"/>
      <c r="BW171" s="302"/>
      <c r="BX171" s="302"/>
      <c r="BY171" s="302"/>
      <c r="BZ171" s="302"/>
      <c r="CA171" s="302"/>
      <c r="CB171" s="302"/>
      <c r="CC171" s="302"/>
      <c r="CD171" s="302"/>
      <c r="CE171" s="302"/>
      <c r="CF171" s="302"/>
      <c r="CG171" s="302"/>
      <c r="CH171" s="302"/>
      <c r="CI171" s="302"/>
      <c r="CJ171" s="302"/>
      <c r="CK171" s="302"/>
      <c r="CL171" s="302"/>
      <c r="CM171" s="302"/>
      <c r="CN171" s="302"/>
      <c r="CO171" s="302"/>
      <c r="CP171" s="302"/>
      <c r="CQ171" s="302"/>
      <c r="CR171" s="302"/>
      <c r="CS171" s="302"/>
      <c r="CT171" s="302"/>
      <c r="CU171" s="302"/>
      <c r="CV171" s="302"/>
      <c r="CW171" s="302"/>
      <c r="CX171" s="302"/>
      <c r="CY171" s="302"/>
      <c r="CZ171" s="302"/>
    </row>
    <row r="172" spans="1:104" ht="18" customHeight="1" x14ac:dyDescent="0.25">
      <c r="A172" s="297" t="s">
        <v>37</v>
      </c>
      <c r="B172" s="303"/>
      <c r="C172" s="298"/>
      <c r="D172" s="304"/>
      <c r="E172" s="289"/>
      <c r="F172" s="280"/>
      <c r="G172" s="281"/>
      <c r="H172" s="282" t="s">
        <v>269</v>
      </c>
      <c r="I172" s="283"/>
      <c r="J172" s="283"/>
      <c r="K172" s="444">
        <v>1223</v>
      </c>
      <c r="L172" s="444"/>
      <c r="M172" s="444">
        <v>60</v>
      </c>
      <c r="N172" s="437"/>
      <c r="O172" s="437"/>
      <c r="P172" s="437"/>
      <c r="Q172" s="438">
        <f>SUM(K172:P172)</f>
        <v>1283</v>
      </c>
      <c r="R172" s="296" t="str">
        <f>IF(Q172=(O180+O181),"","NOT BALANCED")</f>
        <v/>
      </c>
      <c r="T172" s="301"/>
      <c r="U172" s="498"/>
      <c r="V172" s="498"/>
      <c r="W172" s="302"/>
      <c r="X172" s="302"/>
      <c r="Y172" s="302"/>
      <c r="Z172" s="302"/>
      <c r="AA172" s="302"/>
      <c r="AB172" s="302"/>
      <c r="AC172" s="302"/>
      <c r="AD172" s="302"/>
      <c r="AE172" s="302"/>
      <c r="AF172" s="302"/>
      <c r="AG172" s="302"/>
      <c r="AH172" s="302"/>
      <c r="AI172" s="302"/>
      <c r="AJ172" s="302"/>
      <c r="AK172" s="302"/>
      <c r="AL172" s="302"/>
      <c r="AM172" s="302"/>
      <c r="AN172" s="302"/>
      <c r="AO172" s="302"/>
      <c r="AP172" s="302"/>
      <c r="AQ172" s="302"/>
      <c r="AR172" s="302"/>
      <c r="AS172" s="302"/>
      <c r="AT172" s="302"/>
      <c r="AU172" s="302"/>
      <c r="AV172" s="302"/>
      <c r="AW172" s="302"/>
      <c r="AX172" s="302"/>
      <c r="AY172" s="302"/>
      <c r="AZ172" s="302"/>
      <c r="BA172" s="302"/>
      <c r="BB172" s="302"/>
      <c r="BC172" s="302"/>
      <c r="BD172" s="302"/>
      <c r="BE172" s="302"/>
      <c r="BF172" s="302"/>
      <c r="BG172" s="302"/>
      <c r="BH172" s="302"/>
      <c r="BI172" s="302"/>
      <c r="BJ172" s="302"/>
      <c r="BK172" s="302"/>
      <c r="BL172" s="302"/>
      <c r="BM172" s="302"/>
      <c r="BN172" s="302"/>
      <c r="BO172" s="302"/>
      <c r="BP172" s="302"/>
      <c r="BQ172" s="302"/>
      <c r="BR172" s="302"/>
      <c r="BS172" s="302"/>
      <c r="BT172" s="302"/>
      <c r="BU172" s="302"/>
      <c r="BV172" s="302"/>
      <c r="BW172" s="302"/>
      <c r="BX172" s="302"/>
      <c r="BY172" s="302"/>
      <c r="BZ172" s="302"/>
      <c r="CA172" s="302"/>
      <c r="CB172" s="302"/>
      <c r="CC172" s="302"/>
      <c r="CD172" s="302"/>
      <c r="CE172" s="302"/>
      <c r="CF172" s="302"/>
      <c r="CG172" s="302"/>
      <c r="CH172" s="302"/>
      <c r="CI172" s="302"/>
      <c r="CJ172" s="302"/>
      <c r="CK172" s="302"/>
      <c r="CL172" s="302"/>
      <c r="CM172" s="302"/>
      <c r="CN172" s="302"/>
      <c r="CO172" s="302"/>
      <c r="CP172" s="302"/>
      <c r="CQ172" s="302"/>
      <c r="CR172" s="302"/>
      <c r="CS172" s="302"/>
      <c r="CT172" s="302"/>
      <c r="CU172" s="302"/>
      <c r="CV172" s="302"/>
      <c r="CW172" s="302"/>
      <c r="CX172" s="302"/>
      <c r="CY172" s="302"/>
      <c r="CZ172" s="302"/>
    </row>
    <row r="173" spans="1:104" ht="18" customHeight="1" x14ac:dyDescent="0.25">
      <c r="A173" s="297" t="s">
        <v>45</v>
      </c>
      <c r="B173" s="415"/>
      <c r="C173" s="303"/>
      <c r="D173" s="418"/>
      <c r="E173" s="289">
        <v>506</v>
      </c>
      <c r="F173" s="280"/>
      <c r="G173" s="281"/>
      <c r="H173" s="282" t="s">
        <v>268</v>
      </c>
      <c r="I173" s="283"/>
      <c r="J173" s="283"/>
      <c r="K173" s="444"/>
      <c r="L173" s="444"/>
      <c r="M173" s="444"/>
      <c r="N173" s="437"/>
      <c r="O173" s="437"/>
      <c r="P173" s="437"/>
      <c r="Q173" s="438">
        <f>SUM(K173:P173)</f>
        <v>0</v>
      </c>
      <c r="R173" s="296"/>
      <c r="T173" s="301"/>
      <c r="U173" s="498"/>
      <c r="V173" s="498"/>
      <c r="W173" s="302"/>
      <c r="X173" s="302"/>
      <c r="Y173" s="302"/>
      <c r="Z173" s="302"/>
      <c r="AA173" s="302"/>
      <c r="AB173" s="302"/>
      <c r="AC173" s="302"/>
      <c r="AD173" s="302"/>
      <c r="AE173" s="302"/>
      <c r="AF173" s="302"/>
      <c r="AG173" s="302"/>
      <c r="AH173" s="302"/>
      <c r="AI173" s="302"/>
      <c r="AJ173" s="302"/>
      <c r="AK173" s="302"/>
      <c r="AL173" s="302"/>
      <c r="AM173" s="302"/>
      <c r="AN173" s="302"/>
      <c r="AO173" s="302"/>
      <c r="AP173" s="302"/>
      <c r="AQ173" s="302"/>
      <c r="AR173" s="302"/>
      <c r="AS173" s="302"/>
      <c r="AT173" s="302"/>
      <c r="AU173" s="302"/>
      <c r="AV173" s="302"/>
      <c r="AW173" s="302"/>
      <c r="AX173" s="302"/>
      <c r="AY173" s="302"/>
      <c r="AZ173" s="302"/>
      <c r="BA173" s="302"/>
      <c r="BB173" s="302"/>
      <c r="BC173" s="302"/>
      <c r="BD173" s="302"/>
      <c r="BE173" s="302"/>
      <c r="BF173" s="302"/>
      <c r="BG173" s="302"/>
      <c r="BH173" s="302"/>
      <c r="BI173" s="302"/>
      <c r="BJ173" s="302"/>
      <c r="BK173" s="302"/>
      <c r="BL173" s="302"/>
      <c r="BM173" s="302"/>
      <c r="BN173" s="302"/>
      <c r="BO173" s="302"/>
      <c r="BP173" s="302"/>
      <c r="BQ173" s="302"/>
      <c r="BR173" s="302"/>
      <c r="BS173" s="302"/>
      <c r="BT173" s="302"/>
      <c r="BU173" s="302"/>
      <c r="BV173" s="302"/>
      <c r="BW173" s="302"/>
      <c r="BX173" s="302"/>
      <c r="BY173" s="302"/>
      <c r="BZ173" s="302"/>
      <c r="CA173" s="302"/>
      <c r="CB173" s="302"/>
      <c r="CC173" s="302"/>
      <c r="CD173" s="302"/>
      <c r="CE173" s="302"/>
      <c r="CF173" s="302"/>
      <c r="CG173" s="302"/>
      <c r="CH173" s="302"/>
      <c r="CI173" s="302"/>
      <c r="CJ173" s="302"/>
      <c r="CK173" s="302"/>
      <c r="CL173" s="302"/>
      <c r="CM173" s="302"/>
      <c r="CN173" s="302"/>
      <c r="CO173" s="302"/>
      <c r="CP173" s="302"/>
      <c r="CQ173" s="302"/>
      <c r="CR173" s="302"/>
      <c r="CS173" s="302"/>
      <c r="CT173" s="302"/>
      <c r="CU173" s="302"/>
      <c r="CV173" s="302"/>
      <c r="CW173" s="302"/>
      <c r="CX173" s="302"/>
      <c r="CY173" s="302"/>
      <c r="CZ173" s="302"/>
    </row>
    <row r="174" spans="1:104" ht="18" customHeight="1" x14ac:dyDescent="0.25">
      <c r="A174" s="297"/>
      <c r="C174" s="287"/>
      <c r="D174" s="418"/>
      <c r="E174" s="289"/>
      <c r="F174" s="280"/>
      <c r="G174" s="281"/>
      <c r="H174" s="281" t="s">
        <v>267</v>
      </c>
      <c r="I174" s="283"/>
      <c r="J174" s="283"/>
      <c r="K174" s="434">
        <f t="shared" ref="K174:P174" si="45">SUM(K169:K173)</f>
        <v>1223</v>
      </c>
      <c r="L174" s="434">
        <f t="shared" si="45"/>
        <v>0</v>
      </c>
      <c r="M174" s="434">
        <f t="shared" si="45"/>
        <v>60</v>
      </c>
      <c r="N174" s="434">
        <f t="shared" si="45"/>
        <v>0</v>
      </c>
      <c r="O174" s="434">
        <f t="shared" si="45"/>
        <v>0</v>
      </c>
      <c r="P174" s="434">
        <f t="shared" si="45"/>
        <v>0</v>
      </c>
      <c r="Q174" s="422">
        <f>SUM(K174:P174)+Q171</f>
        <v>1283</v>
      </c>
      <c r="R174" s="296"/>
      <c r="T174" s="301"/>
      <c r="U174" s="498"/>
      <c r="V174" s="498"/>
      <c r="W174" s="302"/>
      <c r="X174" s="302"/>
      <c r="Y174" s="302"/>
      <c r="Z174" s="302"/>
      <c r="AA174" s="302"/>
      <c r="AB174" s="302"/>
      <c r="AC174" s="302"/>
      <c r="AD174" s="302"/>
      <c r="AE174" s="302"/>
      <c r="AF174" s="302"/>
      <c r="AG174" s="302"/>
      <c r="AH174" s="302"/>
      <c r="AI174" s="302"/>
      <c r="AJ174" s="302"/>
      <c r="AK174" s="302"/>
      <c r="AL174" s="302"/>
      <c r="AM174" s="302"/>
      <c r="AN174" s="302"/>
      <c r="AO174" s="302"/>
      <c r="AP174" s="302"/>
      <c r="AQ174" s="302"/>
      <c r="AR174" s="302"/>
      <c r="AS174" s="302"/>
      <c r="AT174" s="302"/>
      <c r="AU174" s="302"/>
      <c r="AV174" s="302"/>
      <c r="AW174" s="302"/>
      <c r="AX174" s="302"/>
      <c r="AY174" s="302"/>
      <c r="AZ174" s="302"/>
      <c r="BA174" s="302"/>
      <c r="BB174" s="302"/>
      <c r="BC174" s="302"/>
      <c r="BD174" s="302"/>
      <c r="BE174" s="302"/>
      <c r="BF174" s="302"/>
      <c r="BG174" s="302"/>
      <c r="BH174" s="302"/>
      <c r="BI174" s="302"/>
      <c r="BJ174" s="302"/>
      <c r="BK174" s="302"/>
      <c r="BL174" s="302"/>
      <c r="BM174" s="302"/>
      <c r="BN174" s="302"/>
      <c r="BO174" s="302"/>
      <c r="BP174" s="302"/>
      <c r="BQ174" s="302"/>
      <c r="BR174" s="302"/>
      <c r="BS174" s="302"/>
      <c r="BT174" s="302"/>
      <c r="BU174" s="302"/>
      <c r="BV174" s="302"/>
      <c r="BW174" s="302"/>
      <c r="BX174" s="302"/>
      <c r="BY174" s="302"/>
      <c r="BZ174" s="302"/>
      <c r="CA174" s="302"/>
      <c r="CB174" s="302"/>
      <c r="CC174" s="302"/>
      <c r="CD174" s="302"/>
      <c r="CE174" s="302"/>
      <c r="CF174" s="302"/>
      <c r="CG174" s="302"/>
      <c r="CH174" s="302"/>
      <c r="CI174" s="302"/>
      <c r="CJ174" s="302"/>
      <c r="CK174" s="302"/>
      <c r="CL174" s="302"/>
      <c r="CM174" s="302"/>
      <c r="CN174" s="302"/>
      <c r="CO174" s="302"/>
      <c r="CP174" s="302"/>
      <c r="CQ174" s="302"/>
      <c r="CR174" s="302"/>
      <c r="CS174" s="302"/>
      <c r="CT174" s="302"/>
      <c r="CU174" s="302"/>
      <c r="CV174" s="302"/>
      <c r="CW174" s="302"/>
      <c r="CX174" s="302"/>
      <c r="CY174" s="302"/>
      <c r="CZ174" s="302"/>
    </row>
    <row r="175" spans="1:104" ht="18" customHeight="1" x14ac:dyDescent="0.25">
      <c r="A175" s="297" t="s">
        <v>46</v>
      </c>
      <c r="B175" s="298"/>
      <c r="C175" s="298"/>
      <c r="D175" s="304"/>
      <c r="E175" s="289">
        <v>8</v>
      </c>
      <c r="F175" s="280"/>
      <c r="G175" s="290"/>
      <c r="H175" s="309" t="s">
        <v>88</v>
      </c>
      <c r="I175" s="310"/>
      <c r="J175" s="311"/>
      <c r="K175" s="448">
        <f>K162+K163</f>
        <v>0</v>
      </c>
      <c r="L175" s="448">
        <f>L162</f>
        <v>0</v>
      </c>
      <c r="M175" s="448">
        <f>M162+M163</f>
        <v>0</v>
      </c>
      <c r="N175" s="448">
        <f>N162</f>
        <v>0</v>
      </c>
      <c r="O175" s="448">
        <f>O162</f>
        <v>0</v>
      </c>
      <c r="P175" s="448">
        <f>P162</f>
        <v>0</v>
      </c>
      <c r="Q175" s="422">
        <f>SUM(K175:P175)</f>
        <v>0</v>
      </c>
      <c r="R175" s="296" t="str">
        <f>IF(Q175=L180,"","NOT BALANCED")</f>
        <v/>
      </c>
      <c r="T175" s="301"/>
      <c r="U175" s="498"/>
      <c r="V175" s="498"/>
      <c r="W175" s="302"/>
      <c r="X175" s="302"/>
      <c r="Y175" s="302"/>
      <c r="Z175" s="302"/>
      <c r="AA175" s="302"/>
      <c r="AB175" s="302"/>
      <c r="AC175" s="302"/>
      <c r="AD175" s="302"/>
      <c r="AE175" s="302"/>
      <c r="AF175" s="302"/>
      <c r="AG175" s="302"/>
      <c r="AH175" s="302"/>
      <c r="AI175" s="302"/>
      <c r="AJ175" s="302"/>
      <c r="AK175" s="302"/>
      <c r="AL175" s="302"/>
      <c r="AM175" s="302"/>
      <c r="AN175" s="302"/>
      <c r="AO175" s="302"/>
      <c r="AP175" s="302"/>
      <c r="AQ175" s="302"/>
      <c r="AR175" s="302"/>
      <c r="AS175" s="302"/>
      <c r="AT175" s="302"/>
      <c r="AU175" s="302"/>
      <c r="AV175" s="302"/>
      <c r="AW175" s="302"/>
      <c r="AX175" s="302"/>
      <c r="AY175" s="302"/>
      <c r="AZ175" s="302"/>
      <c r="BA175" s="302"/>
      <c r="BB175" s="302"/>
      <c r="BC175" s="302"/>
      <c r="BD175" s="302"/>
      <c r="BE175" s="302"/>
      <c r="BF175" s="302"/>
      <c r="BG175" s="302"/>
      <c r="BH175" s="302"/>
      <c r="BI175" s="302"/>
      <c r="BJ175" s="302"/>
      <c r="BK175" s="302"/>
      <c r="BL175" s="302"/>
      <c r="BM175" s="302"/>
      <c r="BN175" s="302"/>
      <c r="BO175" s="302"/>
      <c r="BP175" s="302"/>
      <c r="BQ175" s="302"/>
      <c r="BR175" s="302"/>
      <c r="BS175" s="302"/>
      <c r="BT175" s="302"/>
      <c r="BU175" s="302"/>
      <c r="BV175" s="302"/>
      <c r="BW175" s="302"/>
      <c r="BX175" s="302"/>
      <c r="BY175" s="302"/>
      <c r="BZ175" s="302"/>
      <c r="CA175" s="302"/>
      <c r="CB175" s="302"/>
      <c r="CC175" s="302"/>
      <c r="CD175" s="302"/>
      <c r="CE175" s="302"/>
      <c r="CF175" s="302"/>
      <c r="CG175" s="302"/>
      <c r="CH175" s="302"/>
      <c r="CI175" s="302"/>
      <c r="CJ175" s="302"/>
      <c r="CK175" s="302"/>
      <c r="CL175" s="302"/>
      <c r="CM175" s="302"/>
      <c r="CN175" s="302"/>
      <c r="CO175" s="302"/>
      <c r="CP175" s="302"/>
      <c r="CQ175" s="302"/>
      <c r="CR175" s="302"/>
      <c r="CS175" s="302"/>
      <c r="CT175" s="302"/>
      <c r="CU175" s="302"/>
      <c r="CV175" s="302"/>
      <c r="CW175" s="302"/>
      <c r="CX175" s="302"/>
      <c r="CY175" s="302"/>
      <c r="CZ175" s="302"/>
    </row>
    <row r="176" spans="1:104" ht="18" customHeight="1" x14ac:dyDescent="0.25">
      <c r="A176" s="297" t="s">
        <v>47</v>
      </c>
      <c r="B176" s="298"/>
      <c r="C176" s="298"/>
      <c r="D176" s="304"/>
      <c r="E176" s="289">
        <v>315</v>
      </c>
      <c r="F176" s="280"/>
      <c r="G176" s="290"/>
      <c r="H176" s="313" t="s">
        <v>67</v>
      </c>
      <c r="I176" s="314"/>
      <c r="J176" s="314"/>
      <c r="K176" s="405" t="str">
        <f t="shared" ref="K176:P176" si="46">IF(SUM(K175+K174-K168)&lt;0,K175+K174-K168,"")</f>
        <v/>
      </c>
      <c r="L176" s="405" t="str">
        <f t="shared" si="46"/>
        <v/>
      </c>
      <c r="M176" s="405" t="str">
        <f t="shared" si="46"/>
        <v/>
      </c>
      <c r="N176" s="405" t="str">
        <f t="shared" si="46"/>
        <v/>
      </c>
      <c r="O176" s="405" t="str">
        <f t="shared" si="46"/>
        <v/>
      </c>
      <c r="P176" s="405" t="str">
        <f t="shared" si="46"/>
        <v/>
      </c>
      <c r="Q176" s="422">
        <f>SUM(K176:P176)</f>
        <v>0</v>
      </c>
      <c r="T176" s="301"/>
      <c r="U176" s="498"/>
      <c r="V176" s="498"/>
      <c r="W176" s="302"/>
      <c r="X176" s="302"/>
      <c r="Y176" s="302"/>
      <c r="Z176" s="302"/>
      <c r="AA176" s="302"/>
      <c r="AB176" s="302"/>
      <c r="AC176" s="302"/>
      <c r="AD176" s="302"/>
      <c r="AE176" s="302"/>
      <c r="AF176" s="302"/>
      <c r="AG176" s="302"/>
      <c r="AH176" s="302"/>
      <c r="AI176" s="302"/>
      <c r="AJ176" s="302"/>
      <c r="AK176" s="302"/>
      <c r="AL176" s="302"/>
      <c r="AM176" s="302"/>
      <c r="AN176" s="302"/>
      <c r="AO176" s="302"/>
      <c r="AP176" s="302"/>
      <c r="AQ176" s="302"/>
      <c r="AR176" s="302"/>
      <c r="AS176" s="302"/>
      <c r="AT176" s="302"/>
      <c r="AU176" s="302"/>
      <c r="AV176" s="302"/>
      <c r="AW176" s="302"/>
      <c r="AX176" s="302"/>
      <c r="AY176" s="302"/>
      <c r="AZ176" s="302"/>
      <c r="BA176" s="302"/>
      <c r="BB176" s="302"/>
      <c r="BC176" s="302"/>
      <c r="BD176" s="302"/>
      <c r="BE176" s="302"/>
      <c r="BF176" s="302"/>
      <c r="BG176" s="302"/>
      <c r="BH176" s="302"/>
      <c r="BI176" s="302"/>
      <c r="BJ176" s="302"/>
      <c r="BK176" s="302"/>
      <c r="BL176" s="302"/>
      <c r="BM176" s="302"/>
      <c r="BN176" s="302"/>
      <c r="BO176" s="302"/>
      <c r="BP176" s="302"/>
      <c r="BQ176" s="302"/>
      <c r="BR176" s="302"/>
      <c r="BS176" s="302"/>
      <c r="BT176" s="302"/>
      <c r="BU176" s="302"/>
      <c r="BV176" s="302"/>
      <c r="BW176" s="302"/>
      <c r="BX176" s="302"/>
      <c r="BY176" s="302"/>
      <c r="BZ176" s="302"/>
      <c r="CA176" s="302"/>
      <c r="CB176" s="302"/>
      <c r="CC176" s="302"/>
      <c r="CD176" s="302"/>
      <c r="CE176" s="302"/>
      <c r="CF176" s="302"/>
      <c r="CG176" s="302"/>
      <c r="CH176" s="302"/>
      <c r="CI176" s="302"/>
      <c r="CJ176" s="302"/>
      <c r="CK176" s="302"/>
      <c r="CL176" s="302"/>
      <c r="CM176" s="302"/>
      <c r="CN176" s="302"/>
      <c r="CO176" s="302"/>
      <c r="CP176" s="302"/>
      <c r="CQ176" s="302"/>
      <c r="CR176" s="302"/>
      <c r="CS176" s="302"/>
      <c r="CT176" s="302"/>
      <c r="CU176" s="302"/>
      <c r="CV176" s="302"/>
      <c r="CW176" s="302"/>
      <c r="CX176" s="302"/>
      <c r="CY176" s="302"/>
      <c r="CZ176" s="302"/>
    </row>
    <row r="177" spans="1:104" ht="18" customHeight="1" x14ac:dyDescent="0.25">
      <c r="A177" s="315" t="s">
        <v>53</v>
      </c>
      <c r="B177" s="316"/>
      <c r="C177" s="317"/>
      <c r="D177" s="278"/>
      <c r="E177" s="423">
        <f>SUM(E173:E176)</f>
        <v>829</v>
      </c>
      <c r="F177" s="319"/>
      <c r="G177" s="290"/>
      <c r="H177" s="320"/>
      <c r="K177" s="314"/>
      <c r="L177" s="455"/>
      <c r="M177" s="456"/>
      <c r="N177" s="457"/>
      <c r="O177" s="457"/>
      <c r="P177" s="457"/>
      <c r="Q177" s="458"/>
      <c r="S177" s="322"/>
      <c r="T177" s="302"/>
      <c r="U177" s="498"/>
      <c r="V177" s="498"/>
      <c r="W177" s="302"/>
      <c r="X177" s="302"/>
      <c r="Y177" s="302"/>
      <c r="Z177" s="302"/>
      <c r="AA177" s="302"/>
      <c r="AB177" s="302"/>
      <c r="AC177" s="302"/>
      <c r="AD177" s="302"/>
      <c r="AE177" s="302"/>
      <c r="AF177" s="302"/>
      <c r="AG177" s="302"/>
      <c r="AH177" s="302"/>
      <c r="AI177" s="302"/>
      <c r="AJ177" s="302"/>
      <c r="AK177" s="302"/>
      <c r="AL177" s="302"/>
      <c r="AM177" s="302"/>
      <c r="AN177" s="302"/>
      <c r="AO177" s="302"/>
      <c r="AP177" s="302"/>
      <c r="AQ177" s="302"/>
      <c r="AR177" s="302"/>
      <c r="AS177" s="302"/>
      <c r="AT177" s="302"/>
      <c r="AU177" s="302"/>
      <c r="AV177" s="302"/>
      <c r="AW177" s="302"/>
      <c r="AX177" s="302"/>
      <c r="AY177" s="302"/>
      <c r="AZ177" s="302"/>
      <c r="BA177" s="302"/>
      <c r="BB177" s="302"/>
      <c r="BC177" s="302"/>
      <c r="BD177" s="302"/>
      <c r="BE177" s="302"/>
      <c r="BF177" s="302"/>
      <c r="BG177" s="302"/>
      <c r="BH177" s="302"/>
      <c r="BI177" s="302"/>
      <c r="BJ177" s="302"/>
      <c r="BK177" s="302"/>
      <c r="BL177" s="302"/>
      <c r="BM177" s="302"/>
      <c r="BN177" s="302"/>
      <c r="BO177" s="302"/>
      <c r="BP177" s="302"/>
      <c r="BQ177" s="302"/>
      <c r="BR177" s="302"/>
      <c r="BS177" s="302"/>
      <c r="BT177" s="302"/>
      <c r="BU177" s="302"/>
      <c r="BV177" s="302"/>
      <c r="BW177" s="302"/>
      <c r="BX177" s="302"/>
      <c r="BY177" s="302"/>
      <c r="BZ177" s="302"/>
      <c r="CA177" s="302"/>
      <c r="CB177" s="302"/>
      <c r="CC177" s="302"/>
      <c r="CD177" s="302"/>
      <c r="CE177" s="302"/>
      <c r="CF177" s="302"/>
      <c r="CG177" s="302"/>
      <c r="CH177" s="302"/>
      <c r="CI177" s="302"/>
      <c r="CJ177" s="302"/>
      <c r="CK177" s="302"/>
      <c r="CL177" s="302"/>
      <c r="CM177" s="302"/>
      <c r="CN177" s="302"/>
      <c r="CO177" s="302"/>
      <c r="CP177" s="302"/>
      <c r="CQ177" s="302"/>
      <c r="CR177" s="302"/>
      <c r="CS177" s="302"/>
      <c r="CT177" s="302"/>
      <c r="CU177" s="302"/>
      <c r="CV177" s="302"/>
      <c r="CW177" s="302"/>
      <c r="CX177" s="302"/>
      <c r="CY177" s="302"/>
      <c r="CZ177" s="302"/>
    </row>
    <row r="178" spans="1:104" ht="12.75" customHeight="1" x14ac:dyDescent="0.2">
      <c r="A178" s="323"/>
      <c r="B178" s="324"/>
      <c r="C178" s="325"/>
      <c r="D178" s="326"/>
      <c r="E178" s="319"/>
      <c r="F178" s="319"/>
      <c r="G178" s="327"/>
      <c r="H178" s="328"/>
      <c r="K178" s="329" t="s">
        <v>89</v>
      </c>
      <c r="L178" s="330"/>
      <c r="M178" s="80"/>
      <c r="N178" s="330" t="s">
        <v>90</v>
      </c>
      <c r="O178" s="97"/>
      <c r="S178" s="355"/>
      <c r="U178" s="498"/>
      <c r="V178" s="498"/>
      <c r="W178" s="302"/>
      <c r="X178" s="302"/>
      <c r="Y178" s="302"/>
      <c r="Z178" s="302"/>
      <c r="AA178" s="302"/>
      <c r="AB178" s="302"/>
      <c r="AC178" s="302"/>
      <c r="AD178" s="302"/>
      <c r="AE178" s="302"/>
      <c r="AF178" s="302"/>
      <c r="AG178" s="302"/>
      <c r="AH178" s="302"/>
      <c r="AI178" s="302"/>
      <c r="AJ178" s="302"/>
      <c r="AK178" s="302"/>
      <c r="AL178" s="302"/>
      <c r="AM178" s="302"/>
      <c r="AN178" s="302"/>
      <c r="AO178" s="302"/>
      <c r="AP178" s="302"/>
      <c r="AQ178" s="302"/>
      <c r="AR178" s="302"/>
      <c r="AS178" s="302"/>
      <c r="AT178" s="302"/>
      <c r="AU178" s="302"/>
      <c r="AV178" s="302"/>
      <c r="AW178" s="302"/>
      <c r="AX178" s="302"/>
      <c r="AY178" s="302"/>
      <c r="AZ178" s="302"/>
      <c r="BA178" s="302"/>
      <c r="BB178" s="302"/>
      <c r="BC178" s="302"/>
      <c r="BD178" s="302"/>
      <c r="BE178" s="302"/>
      <c r="BF178" s="302"/>
      <c r="BG178" s="302"/>
      <c r="BH178" s="302"/>
      <c r="BI178" s="302"/>
      <c r="BJ178" s="302"/>
      <c r="BK178" s="302"/>
      <c r="BL178" s="302"/>
      <c r="BM178" s="302"/>
      <c r="BN178" s="302"/>
      <c r="BO178" s="302"/>
      <c r="BP178" s="302"/>
      <c r="BQ178" s="302"/>
      <c r="BR178" s="302"/>
      <c r="BS178" s="302"/>
      <c r="BT178" s="302"/>
      <c r="BU178" s="302"/>
      <c r="BV178" s="302"/>
      <c r="BW178" s="302"/>
      <c r="BX178" s="302"/>
      <c r="BY178" s="302"/>
      <c r="BZ178" s="302"/>
      <c r="CA178" s="302"/>
      <c r="CB178" s="302"/>
      <c r="CC178" s="302"/>
      <c r="CD178" s="302"/>
      <c r="CE178" s="302"/>
      <c r="CF178" s="302"/>
      <c r="CG178" s="302"/>
      <c r="CH178" s="302"/>
      <c r="CI178" s="302"/>
      <c r="CJ178" s="302"/>
      <c r="CK178" s="302"/>
      <c r="CL178" s="302"/>
      <c r="CM178" s="302"/>
      <c r="CN178" s="302"/>
      <c r="CO178" s="302"/>
      <c r="CP178" s="302"/>
      <c r="CQ178" s="302"/>
      <c r="CR178" s="302"/>
      <c r="CS178" s="302"/>
      <c r="CT178" s="302"/>
      <c r="CU178" s="302"/>
      <c r="CV178" s="302"/>
      <c r="CW178" s="302"/>
      <c r="CX178" s="302"/>
      <c r="CY178" s="302"/>
      <c r="CZ178" s="302"/>
    </row>
    <row r="179" spans="1:104" ht="12.75" customHeight="1" x14ac:dyDescent="0.2">
      <c r="A179" s="332"/>
      <c r="B179" s="287"/>
      <c r="C179" s="287"/>
      <c r="D179" s="333"/>
      <c r="E179" s="334"/>
      <c r="F179" s="319"/>
      <c r="G179" s="1090" t="s">
        <v>139</v>
      </c>
      <c r="H179" s="1091"/>
      <c r="K179" s="424" t="s">
        <v>20</v>
      </c>
      <c r="L179" s="425" t="s">
        <v>49</v>
      </c>
      <c r="N179" s="424" t="s">
        <v>20</v>
      </c>
      <c r="O179" s="425" t="s">
        <v>49</v>
      </c>
      <c r="Q179" s="354" t="s">
        <v>93</v>
      </c>
      <c r="R179" s="354"/>
      <c r="S179" s="355"/>
      <c r="U179" s="498"/>
      <c r="V179" s="498"/>
      <c r="W179" s="302"/>
      <c r="X179" s="302"/>
      <c r="Y179" s="302"/>
      <c r="Z179" s="302"/>
      <c r="AA179" s="302"/>
      <c r="AB179" s="302"/>
      <c r="AC179" s="302"/>
      <c r="AD179" s="302"/>
      <c r="AE179" s="302"/>
      <c r="AF179" s="302"/>
      <c r="AG179" s="302"/>
      <c r="AH179" s="302"/>
      <c r="AI179" s="302"/>
      <c r="AJ179" s="302"/>
      <c r="AK179" s="302"/>
      <c r="AL179" s="302"/>
      <c r="AM179" s="302"/>
      <c r="AN179" s="302"/>
      <c r="AO179" s="302"/>
      <c r="AP179" s="302"/>
      <c r="AQ179" s="302"/>
      <c r="AR179" s="302"/>
      <c r="AS179" s="302"/>
      <c r="AT179" s="302"/>
      <c r="AU179" s="302"/>
      <c r="AV179" s="302"/>
      <c r="AW179" s="302"/>
      <c r="AX179" s="302"/>
      <c r="AY179" s="302"/>
      <c r="AZ179" s="302"/>
      <c r="BA179" s="302"/>
      <c r="BB179" s="302"/>
      <c r="BC179" s="302"/>
      <c r="BD179" s="302"/>
      <c r="BE179" s="302"/>
      <c r="BF179" s="302"/>
      <c r="BG179" s="302"/>
      <c r="BH179" s="302"/>
      <c r="BI179" s="302"/>
      <c r="BJ179" s="302"/>
      <c r="BK179" s="302"/>
      <c r="BL179" s="302"/>
      <c r="BM179" s="302"/>
      <c r="BN179" s="302"/>
      <c r="BO179" s="302"/>
      <c r="BP179" s="302"/>
      <c r="BQ179" s="302"/>
      <c r="BR179" s="302"/>
      <c r="BS179" s="302"/>
      <c r="BT179" s="302"/>
      <c r="BU179" s="302"/>
      <c r="BV179" s="302"/>
      <c r="BW179" s="302"/>
      <c r="BX179" s="302"/>
      <c r="BY179" s="302"/>
      <c r="BZ179" s="302"/>
      <c r="CA179" s="302"/>
      <c r="CB179" s="302"/>
      <c r="CC179" s="302"/>
      <c r="CD179" s="302"/>
      <c r="CE179" s="302"/>
      <c r="CF179" s="302"/>
      <c r="CG179" s="302"/>
      <c r="CH179" s="302"/>
      <c r="CI179" s="302"/>
      <c r="CJ179" s="302"/>
      <c r="CK179" s="302"/>
      <c r="CL179" s="302"/>
      <c r="CM179" s="302"/>
      <c r="CN179" s="302"/>
      <c r="CO179" s="302"/>
      <c r="CP179" s="302"/>
      <c r="CQ179" s="302"/>
      <c r="CR179" s="302"/>
      <c r="CS179" s="302"/>
      <c r="CT179" s="302"/>
      <c r="CU179" s="302"/>
      <c r="CV179" s="302"/>
      <c r="CW179" s="302"/>
      <c r="CX179" s="302"/>
      <c r="CY179" s="302"/>
      <c r="CZ179" s="302"/>
    </row>
    <row r="180" spans="1:104" ht="12.75" customHeight="1" x14ac:dyDescent="0.2">
      <c r="A180" s="340"/>
      <c r="B180" s="287"/>
      <c r="C180" s="287"/>
      <c r="D180" s="333"/>
      <c r="E180" s="334"/>
      <c r="F180" s="341" t="s">
        <v>54</v>
      </c>
      <c r="G180" s="1092"/>
      <c r="H180" s="1093"/>
      <c r="K180" s="459">
        <f>B2</f>
        <v>43169</v>
      </c>
      <c r="L180" s="460">
        <f>Q162+Q163</f>
        <v>0</v>
      </c>
      <c r="M180" s="461"/>
      <c r="N180" s="1052">
        <f>B2</f>
        <v>43169</v>
      </c>
      <c r="O180" s="1054">
        <f>K172+L172+M172+N172+O172+P172</f>
        <v>1283</v>
      </c>
      <c r="Q180" s="354"/>
      <c r="R180" s="354"/>
      <c r="S180" s="355"/>
      <c r="U180" s="498"/>
      <c r="V180" s="498"/>
      <c r="W180" s="302"/>
      <c r="X180" s="302"/>
      <c r="Y180" s="302"/>
      <c r="Z180" s="302"/>
      <c r="AA180" s="302"/>
      <c r="AB180" s="302"/>
      <c r="AC180" s="302"/>
      <c r="AD180" s="302"/>
      <c r="AE180" s="302"/>
      <c r="AF180" s="302"/>
      <c r="AG180" s="302"/>
      <c r="AH180" s="302"/>
      <c r="AI180" s="302"/>
      <c r="AJ180" s="302"/>
      <c r="AK180" s="302"/>
      <c r="AL180" s="302"/>
      <c r="AM180" s="302"/>
      <c r="AN180" s="302"/>
      <c r="AO180" s="302"/>
      <c r="AP180" s="302"/>
      <c r="AQ180" s="302"/>
      <c r="AR180" s="302"/>
      <c r="AS180" s="302"/>
      <c r="AT180" s="302"/>
      <c r="AU180" s="302"/>
      <c r="AV180" s="302"/>
      <c r="AW180" s="302"/>
      <c r="AX180" s="302"/>
      <c r="AY180" s="302"/>
      <c r="AZ180" s="302"/>
      <c r="BA180" s="302"/>
      <c r="BB180" s="302"/>
      <c r="BC180" s="302"/>
      <c r="BD180" s="302"/>
      <c r="BE180" s="302"/>
      <c r="BF180" s="302"/>
      <c r="BG180" s="302"/>
      <c r="BH180" s="302"/>
      <c r="BI180" s="302"/>
      <c r="BJ180" s="302"/>
      <c r="BK180" s="302"/>
      <c r="BL180" s="302"/>
      <c r="BM180" s="302"/>
      <c r="BN180" s="302"/>
      <c r="BO180" s="302"/>
      <c r="BP180" s="302"/>
      <c r="BQ180" s="302"/>
      <c r="BR180" s="302"/>
      <c r="BS180" s="302"/>
      <c r="BT180" s="302"/>
      <c r="BU180" s="302"/>
      <c r="BV180" s="302"/>
      <c r="BW180" s="302"/>
      <c r="BX180" s="302"/>
      <c r="BY180" s="302"/>
      <c r="BZ180" s="302"/>
      <c r="CA180" s="302"/>
      <c r="CB180" s="302"/>
      <c r="CC180" s="302"/>
      <c r="CD180" s="302"/>
      <c r="CE180" s="302"/>
      <c r="CF180" s="302"/>
      <c r="CG180" s="302"/>
      <c r="CH180" s="302"/>
      <c r="CI180" s="302"/>
      <c r="CJ180" s="302"/>
      <c r="CK180" s="302"/>
      <c r="CL180" s="302"/>
      <c r="CM180" s="302"/>
      <c r="CN180" s="302"/>
      <c r="CO180" s="302"/>
      <c r="CP180" s="302"/>
      <c r="CQ180" s="302"/>
      <c r="CR180" s="302"/>
      <c r="CS180" s="302"/>
      <c r="CT180" s="302"/>
      <c r="CU180" s="302"/>
      <c r="CV180" s="302"/>
      <c r="CW180" s="302"/>
      <c r="CX180" s="302"/>
      <c r="CY180" s="302"/>
      <c r="CZ180" s="302"/>
    </row>
    <row r="181" spans="1:104" ht="12.75" customHeight="1" x14ac:dyDescent="0.2">
      <c r="A181" s="265"/>
      <c r="B181" s="333"/>
      <c r="C181" s="266"/>
      <c r="D181" s="266"/>
      <c r="E181" s="347"/>
      <c r="F181" s="341" t="s">
        <v>82</v>
      </c>
      <c r="G181" s="1086"/>
      <c r="H181" s="1087"/>
      <c r="K181" s="122"/>
      <c r="L181" s="349"/>
      <c r="M181" s="461"/>
      <c r="N181" s="1049"/>
      <c r="O181" s="1055"/>
      <c r="Q181" s="354"/>
      <c r="R181" s="354"/>
      <c r="S181" s="355"/>
      <c r="U181" s="498"/>
      <c r="V181" s="498"/>
      <c r="W181" s="302"/>
      <c r="X181" s="302"/>
      <c r="Y181" s="302"/>
      <c r="Z181" s="302"/>
      <c r="AA181" s="302"/>
      <c r="AB181" s="302"/>
      <c r="AC181" s="302"/>
      <c r="AD181" s="302"/>
      <c r="AE181" s="302"/>
      <c r="AF181" s="302"/>
      <c r="AG181" s="302"/>
      <c r="AH181" s="302"/>
      <c r="AI181" s="302"/>
      <c r="AJ181" s="302"/>
      <c r="AK181" s="302"/>
      <c r="AL181" s="302"/>
      <c r="AM181" s="302"/>
      <c r="AN181" s="302"/>
      <c r="AO181" s="302"/>
      <c r="AP181" s="302"/>
      <c r="AQ181" s="302"/>
      <c r="AR181" s="302"/>
      <c r="AS181" s="302"/>
      <c r="AT181" s="302"/>
      <c r="AU181" s="302"/>
      <c r="AV181" s="302"/>
      <c r="AW181" s="302"/>
      <c r="AX181" s="302"/>
      <c r="AY181" s="302"/>
      <c r="AZ181" s="302"/>
      <c r="BA181" s="302"/>
      <c r="BB181" s="302"/>
      <c r="BC181" s="302"/>
      <c r="BD181" s="302"/>
      <c r="BE181" s="302"/>
      <c r="BF181" s="302"/>
      <c r="BG181" s="302"/>
      <c r="BH181" s="302"/>
      <c r="BI181" s="302"/>
      <c r="BJ181" s="302"/>
      <c r="BK181" s="302"/>
      <c r="BL181" s="302"/>
      <c r="BM181" s="302"/>
      <c r="BN181" s="302"/>
      <c r="BO181" s="302"/>
      <c r="BP181" s="302"/>
      <c r="BQ181" s="302"/>
      <c r="BR181" s="302"/>
      <c r="BS181" s="302"/>
      <c r="BT181" s="302"/>
      <c r="BU181" s="302"/>
      <c r="BV181" s="302"/>
      <c r="BW181" s="302"/>
      <c r="BX181" s="302"/>
      <c r="BY181" s="302"/>
      <c r="BZ181" s="302"/>
      <c r="CA181" s="302"/>
      <c r="CB181" s="302"/>
      <c r="CC181" s="302"/>
      <c r="CD181" s="302"/>
      <c r="CE181" s="302"/>
      <c r="CF181" s="302"/>
      <c r="CG181" s="302"/>
      <c r="CH181" s="302"/>
      <c r="CI181" s="302"/>
      <c r="CJ181" s="302"/>
      <c r="CK181" s="302"/>
      <c r="CL181" s="302"/>
      <c r="CM181" s="302"/>
      <c r="CN181" s="302"/>
      <c r="CO181" s="302"/>
      <c r="CP181" s="302"/>
      <c r="CQ181" s="302"/>
      <c r="CR181" s="302"/>
      <c r="CS181" s="302"/>
      <c r="CT181" s="302"/>
      <c r="CU181" s="302"/>
      <c r="CV181" s="302"/>
      <c r="CW181" s="302"/>
      <c r="CX181" s="302"/>
      <c r="CY181" s="302"/>
      <c r="CZ181" s="302"/>
    </row>
    <row r="182" spans="1:104" ht="18" customHeight="1" x14ac:dyDescent="0.2">
      <c r="A182" s="333"/>
      <c r="B182" s="350" t="s">
        <v>93</v>
      </c>
      <c r="C182" s="333"/>
      <c r="D182" s="333"/>
      <c r="E182" s="351"/>
      <c r="F182" s="341" t="s">
        <v>55</v>
      </c>
      <c r="G182" s="1097"/>
      <c r="H182" s="1098"/>
      <c r="I182" s="357"/>
      <c r="J182" s="357"/>
      <c r="N182" s="80"/>
      <c r="Q182" s="354"/>
      <c r="R182" s="354"/>
      <c r="S182" s="355"/>
      <c r="U182" s="498"/>
      <c r="V182" s="498"/>
      <c r="W182" s="302"/>
      <c r="X182" s="302"/>
      <c r="Y182" s="302"/>
      <c r="Z182" s="302"/>
      <c r="AA182" s="302"/>
      <c r="AB182" s="302"/>
      <c r="AC182" s="302"/>
      <c r="AD182" s="302"/>
      <c r="AE182" s="302"/>
      <c r="AF182" s="302"/>
      <c r="AG182" s="302"/>
      <c r="AH182" s="302"/>
      <c r="AI182" s="302"/>
      <c r="AJ182" s="302"/>
      <c r="AK182" s="302"/>
      <c r="AL182" s="302"/>
      <c r="AM182" s="302"/>
      <c r="AN182" s="302"/>
      <c r="AO182" s="302"/>
      <c r="AP182" s="302"/>
      <c r="AQ182" s="302"/>
      <c r="AR182" s="302"/>
      <c r="AS182" s="302"/>
      <c r="AT182" s="302"/>
      <c r="AU182" s="302"/>
      <c r="AV182" s="302"/>
      <c r="AW182" s="302"/>
      <c r="AX182" s="302"/>
      <c r="AY182" s="302"/>
      <c r="AZ182" s="302"/>
      <c r="BA182" s="302"/>
      <c r="BB182" s="302"/>
      <c r="BC182" s="302"/>
      <c r="BD182" s="302"/>
      <c r="BE182" s="302"/>
      <c r="BF182" s="302"/>
      <c r="BG182" s="302"/>
      <c r="BH182" s="302"/>
      <c r="BI182" s="302"/>
      <c r="BJ182" s="302"/>
      <c r="BK182" s="302"/>
      <c r="BL182" s="302"/>
      <c r="BM182" s="302"/>
      <c r="BN182" s="302"/>
      <c r="BO182" s="302"/>
      <c r="BP182" s="302"/>
      <c r="BQ182" s="302"/>
      <c r="BR182" s="302"/>
      <c r="BS182" s="302"/>
      <c r="BT182" s="302"/>
      <c r="BU182" s="302"/>
      <c r="BV182" s="302"/>
      <c r="BW182" s="302"/>
      <c r="BX182" s="302"/>
      <c r="BY182" s="302"/>
      <c r="BZ182" s="302"/>
      <c r="CA182" s="302"/>
      <c r="CB182" s="302"/>
      <c r="CC182" s="302"/>
      <c r="CD182" s="302"/>
      <c r="CE182" s="302"/>
      <c r="CF182" s="302"/>
      <c r="CG182" s="302"/>
      <c r="CH182" s="302"/>
      <c r="CI182" s="302"/>
      <c r="CJ182" s="302"/>
      <c r="CK182" s="302"/>
      <c r="CL182" s="302"/>
      <c r="CM182" s="302"/>
      <c r="CN182" s="302"/>
      <c r="CO182" s="302"/>
      <c r="CP182" s="302"/>
      <c r="CQ182" s="302"/>
      <c r="CR182" s="302"/>
      <c r="CS182" s="302"/>
      <c r="CT182" s="302"/>
      <c r="CU182" s="302"/>
      <c r="CV182" s="302"/>
      <c r="CW182" s="302"/>
      <c r="CX182" s="302"/>
      <c r="CY182" s="302"/>
      <c r="CZ182" s="302"/>
    </row>
    <row r="183" spans="1:104" ht="12.75" x14ac:dyDescent="0.2">
      <c r="A183" s="178"/>
      <c r="B183" s="178"/>
      <c r="C183" s="178"/>
      <c r="D183" s="178"/>
      <c r="E183" s="178"/>
      <c r="F183" s="341" t="s">
        <v>85</v>
      </c>
      <c r="G183" s="1086"/>
      <c r="H183" s="1087"/>
      <c r="I183" s="357"/>
      <c r="J183" s="357"/>
      <c r="K183" s="357"/>
      <c r="Q183" s="354"/>
      <c r="R183" s="354"/>
      <c r="S183" s="355"/>
      <c r="U183" s="498"/>
      <c r="V183" s="498"/>
      <c r="W183" s="302"/>
      <c r="X183" s="302"/>
      <c r="Y183" s="302"/>
      <c r="Z183" s="302"/>
      <c r="AA183" s="302"/>
      <c r="AB183" s="302"/>
      <c r="AC183" s="302"/>
      <c r="AD183" s="302"/>
      <c r="AE183" s="302"/>
      <c r="AF183" s="302"/>
      <c r="AG183" s="302"/>
      <c r="AH183" s="302"/>
      <c r="AI183" s="302"/>
      <c r="AJ183" s="302"/>
      <c r="AK183" s="302"/>
      <c r="AL183" s="302"/>
      <c r="AM183" s="302"/>
      <c r="AN183" s="302"/>
      <c r="AO183" s="302"/>
      <c r="AP183" s="302"/>
      <c r="AQ183" s="302"/>
      <c r="AR183" s="302"/>
      <c r="AS183" s="302"/>
      <c r="AT183" s="302"/>
      <c r="AU183" s="302"/>
      <c r="AV183" s="302"/>
      <c r="AW183" s="302"/>
      <c r="AX183" s="302"/>
      <c r="AY183" s="302"/>
      <c r="AZ183" s="302"/>
      <c r="BA183" s="302"/>
      <c r="BB183" s="302"/>
      <c r="BC183" s="302"/>
      <c r="BD183" s="302"/>
      <c r="BE183" s="302"/>
      <c r="BF183" s="302"/>
      <c r="BG183" s="302"/>
      <c r="BH183" s="302"/>
      <c r="BI183" s="302"/>
      <c r="BJ183" s="302"/>
      <c r="BK183" s="302"/>
      <c r="BL183" s="302"/>
      <c r="BM183" s="302"/>
      <c r="BN183" s="302"/>
      <c r="BO183" s="302"/>
      <c r="BP183" s="302"/>
      <c r="BQ183" s="302"/>
      <c r="BR183" s="302"/>
      <c r="BS183" s="302"/>
      <c r="BT183" s="302"/>
      <c r="BU183" s="302"/>
      <c r="BV183" s="302"/>
      <c r="BW183" s="302"/>
      <c r="BX183" s="302"/>
      <c r="BY183" s="302"/>
      <c r="BZ183" s="302"/>
      <c r="CA183" s="302"/>
      <c r="CB183" s="302"/>
      <c r="CC183" s="302"/>
      <c r="CD183" s="302"/>
      <c r="CE183" s="302"/>
      <c r="CF183" s="302"/>
      <c r="CG183" s="302"/>
      <c r="CH183" s="302"/>
      <c r="CI183" s="302"/>
      <c r="CJ183" s="302"/>
      <c r="CK183" s="302"/>
      <c r="CL183" s="302"/>
      <c r="CM183" s="302"/>
      <c r="CN183" s="302"/>
      <c r="CO183" s="302"/>
      <c r="CP183" s="302"/>
      <c r="CQ183" s="302"/>
      <c r="CR183" s="302"/>
      <c r="CS183" s="302"/>
      <c r="CT183" s="302"/>
      <c r="CU183" s="302"/>
      <c r="CV183" s="302"/>
      <c r="CW183" s="302"/>
      <c r="CX183" s="302"/>
      <c r="CY183" s="302"/>
      <c r="CZ183" s="302"/>
    </row>
    <row r="184" spans="1:104" ht="12.75" x14ac:dyDescent="0.2">
      <c r="A184" s="178"/>
      <c r="B184" s="178"/>
      <c r="C184" s="178"/>
      <c r="D184" s="178"/>
      <c r="E184" s="178"/>
      <c r="I184" s="357"/>
      <c r="J184" s="357"/>
      <c r="K184" s="357"/>
      <c r="Q184" s="354"/>
      <c r="R184" s="354"/>
      <c r="S184" s="355"/>
      <c r="U184" s="498"/>
      <c r="V184" s="498"/>
      <c r="W184" s="302"/>
      <c r="X184" s="302"/>
      <c r="Y184" s="302"/>
      <c r="Z184" s="302"/>
      <c r="AA184" s="302"/>
      <c r="AB184" s="302"/>
      <c r="AC184" s="302"/>
      <c r="AD184" s="302"/>
      <c r="AE184" s="302"/>
      <c r="AF184" s="302"/>
      <c r="AG184" s="302"/>
      <c r="AH184" s="302"/>
      <c r="AI184" s="302"/>
      <c r="AJ184" s="302"/>
      <c r="AK184" s="302"/>
      <c r="AL184" s="302"/>
      <c r="AM184" s="302"/>
      <c r="AN184" s="302"/>
      <c r="AO184" s="302"/>
      <c r="AP184" s="302"/>
      <c r="AQ184" s="302"/>
      <c r="AR184" s="302"/>
      <c r="AS184" s="302"/>
      <c r="AT184" s="302"/>
      <c r="AU184" s="302"/>
      <c r="AV184" s="302"/>
      <c r="AW184" s="302"/>
      <c r="AX184" s="302"/>
      <c r="AY184" s="302"/>
      <c r="AZ184" s="302"/>
      <c r="BA184" s="302"/>
      <c r="BB184" s="302"/>
      <c r="BC184" s="302"/>
      <c r="BD184" s="302"/>
      <c r="BE184" s="302"/>
      <c r="BF184" s="302"/>
      <c r="BG184" s="302"/>
      <c r="BH184" s="302"/>
      <c r="BI184" s="302"/>
      <c r="BJ184" s="302"/>
      <c r="BK184" s="302"/>
      <c r="BL184" s="302"/>
      <c r="BM184" s="302"/>
      <c r="BN184" s="302"/>
      <c r="BO184" s="302"/>
      <c r="BP184" s="302"/>
      <c r="BQ184" s="302"/>
      <c r="BR184" s="302"/>
      <c r="BS184" s="302"/>
      <c r="BT184" s="302"/>
      <c r="BU184" s="302"/>
      <c r="BV184" s="302"/>
      <c r="BW184" s="302"/>
      <c r="BX184" s="302"/>
      <c r="BY184" s="302"/>
      <c r="BZ184" s="302"/>
      <c r="CA184" s="302"/>
      <c r="CB184" s="302"/>
      <c r="CC184" s="302"/>
      <c r="CD184" s="302"/>
      <c r="CE184" s="302"/>
      <c r="CF184" s="302"/>
      <c r="CG184" s="302"/>
      <c r="CH184" s="302"/>
      <c r="CI184" s="302"/>
      <c r="CJ184" s="302"/>
      <c r="CK184" s="302"/>
      <c r="CL184" s="302"/>
      <c r="CM184" s="302"/>
      <c r="CN184" s="302"/>
      <c r="CO184" s="302"/>
      <c r="CP184" s="302"/>
      <c r="CQ184" s="302"/>
      <c r="CR184" s="302"/>
      <c r="CS184" s="302"/>
      <c r="CT184" s="302"/>
      <c r="CU184" s="302"/>
      <c r="CV184" s="302"/>
      <c r="CW184" s="302"/>
      <c r="CX184" s="302"/>
      <c r="CY184" s="302"/>
      <c r="CZ184" s="302"/>
    </row>
    <row r="185" spans="1:104" ht="12.75" x14ac:dyDescent="0.2">
      <c r="A185" s="178"/>
      <c r="B185" s="178"/>
      <c r="C185" s="178"/>
      <c r="D185" s="178"/>
      <c r="E185" s="178"/>
      <c r="I185" s="357"/>
      <c r="J185" s="357"/>
      <c r="K185" s="357"/>
      <c r="Q185" s="354"/>
      <c r="R185" s="354"/>
      <c r="S185" s="355"/>
      <c r="U185" s="154"/>
      <c r="V185" s="154"/>
    </row>
    <row r="186" spans="1:104" ht="12.75" x14ac:dyDescent="0.2">
      <c r="I186" s="357"/>
      <c r="J186" s="357"/>
      <c r="K186" s="357"/>
      <c r="Q186" s="354"/>
      <c r="R186" s="354"/>
      <c r="S186" s="355"/>
      <c r="U186" s="154"/>
      <c r="V186" s="154"/>
    </row>
    <row r="187" spans="1:104" ht="12.75" x14ac:dyDescent="0.2">
      <c r="I187" s="357"/>
      <c r="J187" s="357"/>
      <c r="K187" s="357"/>
      <c r="Q187" s="354"/>
      <c r="R187" s="354"/>
      <c r="S187" s="355"/>
      <c r="U187" s="154"/>
      <c r="V187" s="154"/>
    </row>
    <row r="188" spans="1:104" ht="12.75" x14ac:dyDescent="0.2">
      <c r="I188" s="357"/>
      <c r="J188" s="357"/>
      <c r="K188" s="357"/>
      <c r="Q188" s="354"/>
      <c r="R188" s="354"/>
      <c r="S188" s="355"/>
      <c r="U188" s="154"/>
      <c r="V188" s="154"/>
    </row>
    <row r="189" spans="1:104" ht="12.75" x14ac:dyDescent="0.2">
      <c r="I189" s="357"/>
      <c r="J189" s="357"/>
      <c r="K189" s="357"/>
      <c r="Q189" s="354"/>
      <c r="R189" s="354"/>
      <c r="S189" s="355"/>
      <c r="U189" s="154"/>
      <c r="V189" s="154"/>
    </row>
    <row r="190" spans="1:104" ht="12.75" x14ac:dyDescent="0.2">
      <c r="I190" s="357"/>
      <c r="J190" s="357"/>
      <c r="K190" s="357"/>
      <c r="Q190" s="354"/>
      <c r="R190" s="354"/>
      <c r="S190" s="355"/>
      <c r="U190" s="154"/>
      <c r="V190" s="154"/>
    </row>
    <row r="191" spans="1:104" ht="12.75" x14ac:dyDescent="0.2">
      <c r="I191" s="357"/>
      <c r="J191" s="357"/>
      <c r="K191" s="357"/>
      <c r="P191" s="359"/>
      <c r="Q191" s="354"/>
      <c r="R191" s="354"/>
      <c r="S191" s="355"/>
      <c r="U191" s="154"/>
      <c r="V191" s="154"/>
    </row>
    <row r="192" spans="1:104" ht="12.75" x14ac:dyDescent="0.2">
      <c r="I192" s="357"/>
      <c r="J192" s="357"/>
      <c r="K192" s="357"/>
      <c r="Q192" s="354"/>
      <c r="R192" s="354"/>
      <c r="S192" s="355"/>
      <c r="U192" s="154"/>
      <c r="V192" s="154"/>
    </row>
    <row r="193" spans="9:22" ht="12.75" x14ac:dyDescent="0.2">
      <c r="I193" s="357"/>
      <c r="J193" s="357"/>
      <c r="K193" s="357"/>
      <c r="Q193" s="354"/>
      <c r="R193" s="354"/>
      <c r="S193" s="355"/>
      <c r="U193" s="154"/>
      <c r="V193" s="154"/>
    </row>
    <row r="194" spans="9:22" ht="12.75" x14ac:dyDescent="0.2">
      <c r="I194" s="357"/>
      <c r="J194" s="357"/>
      <c r="K194" s="357"/>
      <c r="Q194" s="354"/>
      <c r="R194" s="354"/>
      <c r="S194" s="355"/>
      <c r="U194" s="154"/>
      <c r="V194" s="154"/>
    </row>
    <row r="195" spans="9:22" ht="12.75" x14ac:dyDescent="0.2">
      <c r="I195" s="357"/>
      <c r="J195" s="357"/>
      <c r="K195" s="357"/>
      <c r="O195" s="359"/>
      <c r="Q195" s="354"/>
      <c r="R195" s="354"/>
      <c r="S195" s="355"/>
      <c r="U195" s="154"/>
      <c r="V195" s="154"/>
    </row>
    <row r="196" spans="9:22" ht="12.75" x14ac:dyDescent="0.2">
      <c r="I196" s="357"/>
      <c r="J196" s="357"/>
      <c r="K196" s="357"/>
      <c r="Q196" s="354"/>
      <c r="R196" s="354"/>
      <c r="S196" s="355"/>
      <c r="U196" s="154"/>
      <c r="V196" s="154"/>
    </row>
    <row r="197" spans="9:22" ht="12.75" x14ac:dyDescent="0.2">
      <c r="I197" s="357"/>
      <c r="J197" s="357"/>
      <c r="K197" s="357"/>
      <c r="Q197" s="354"/>
      <c r="R197" s="354"/>
      <c r="S197" s="355"/>
      <c r="U197" s="154"/>
      <c r="V197" s="154"/>
    </row>
    <row r="198" spans="9:22" ht="12.75" x14ac:dyDescent="0.2">
      <c r="I198" s="357"/>
      <c r="J198" s="357"/>
      <c r="K198" s="357"/>
      <c r="Q198" s="354"/>
      <c r="R198" s="354"/>
      <c r="S198" s="355"/>
      <c r="U198" s="154"/>
      <c r="V198" s="154"/>
    </row>
    <row r="199" spans="9:22" ht="12.75" x14ac:dyDescent="0.2">
      <c r="I199" s="357"/>
      <c r="J199" s="357"/>
      <c r="K199" s="357"/>
      <c r="Q199" s="354"/>
      <c r="R199" s="354"/>
      <c r="S199" s="355"/>
      <c r="U199" s="154"/>
      <c r="V199" s="154"/>
    </row>
    <row r="200" spans="9:22" ht="12.75" x14ac:dyDescent="0.2">
      <c r="I200" s="357"/>
      <c r="J200" s="357"/>
      <c r="K200" s="357"/>
      <c r="Q200" s="354"/>
      <c r="R200" s="354"/>
      <c r="S200" s="355"/>
      <c r="U200" s="154"/>
      <c r="V200" s="154"/>
    </row>
    <row r="201" spans="9:22" ht="12.75" x14ac:dyDescent="0.2">
      <c r="I201" s="357"/>
      <c r="J201" s="357"/>
      <c r="K201" s="357"/>
      <c r="Q201" s="354"/>
      <c r="R201" s="354"/>
      <c r="S201" s="355"/>
      <c r="U201" s="154"/>
      <c r="V201" s="154"/>
    </row>
    <row r="202" spans="9:22" ht="12.75" x14ac:dyDescent="0.2">
      <c r="I202" s="357"/>
      <c r="J202" s="357"/>
      <c r="K202" s="357"/>
      <c r="Q202" s="354"/>
      <c r="R202" s="354"/>
      <c r="S202" s="355"/>
      <c r="U202" s="154"/>
      <c r="V202" s="154"/>
    </row>
    <row r="203" spans="9:22" ht="12.75" x14ac:dyDescent="0.2">
      <c r="I203" s="357"/>
      <c r="J203" s="357"/>
      <c r="K203" s="357"/>
      <c r="Q203" s="354"/>
      <c r="R203" s="354"/>
      <c r="S203" s="355"/>
      <c r="U203" s="154"/>
      <c r="V203" s="154"/>
    </row>
    <row r="204" spans="9:22" ht="12.75" x14ac:dyDescent="0.2">
      <c r="I204" s="357"/>
      <c r="J204" s="357"/>
      <c r="K204" s="357"/>
      <c r="Q204" s="354"/>
      <c r="R204" s="354"/>
      <c r="S204" s="355"/>
      <c r="U204" s="154"/>
      <c r="V204" s="154"/>
    </row>
    <row r="205" spans="9:22" ht="12.75" x14ac:dyDescent="0.2">
      <c r="I205" s="357"/>
      <c r="J205" s="357"/>
      <c r="K205" s="357"/>
      <c r="Q205" s="354"/>
      <c r="R205" s="354"/>
      <c r="S205" s="355"/>
      <c r="U205" s="154"/>
      <c r="V205" s="154"/>
    </row>
    <row r="206" spans="9:22" ht="12.75" x14ac:dyDescent="0.2">
      <c r="I206" s="357"/>
      <c r="J206" s="357"/>
      <c r="K206" s="357"/>
      <c r="Q206" s="354"/>
      <c r="R206" s="354"/>
      <c r="S206" s="355"/>
      <c r="U206" s="154"/>
      <c r="V206" s="154"/>
    </row>
    <row r="207" spans="9:22" ht="12.75" x14ac:dyDescent="0.2">
      <c r="I207" s="357"/>
      <c r="J207" s="357"/>
      <c r="K207" s="357"/>
      <c r="Q207" s="354"/>
      <c r="R207" s="354"/>
      <c r="S207" s="355"/>
      <c r="U207" s="154"/>
      <c r="V207" s="154"/>
    </row>
    <row r="208" spans="9:22" ht="12.75" x14ac:dyDescent="0.2">
      <c r="I208" s="357"/>
      <c r="J208" s="357"/>
      <c r="K208" s="357"/>
      <c r="Q208" s="354"/>
      <c r="R208" s="354"/>
      <c r="S208" s="355"/>
      <c r="U208" s="154"/>
      <c r="V208" s="154"/>
    </row>
    <row r="209" spans="9:22" ht="12.75" x14ac:dyDescent="0.2">
      <c r="I209" s="357"/>
      <c r="J209" s="357"/>
      <c r="K209" s="357"/>
      <c r="Q209" s="354"/>
      <c r="R209" s="354"/>
      <c r="S209" s="355"/>
      <c r="U209" s="154"/>
      <c r="V209" s="154"/>
    </row>
    <row r="210" spans="9:22" ht="12.75" x14ac:dyDescent="0.2">
      <c r="I210" s="357"/>
      <c r="J210" s="357"/>
      <c r="K210" s="357"/>
      <c r="Q210" s="354"/>
      <c r="R210" s="354"/>
      <c r="S210" s="355"/>
      <c r="U210" s="154"/>
      <c r="V210" s="154"/>
    </row>
    <row r="211" spans="9:22" ht="12.75" x14ac:dyDescent="0.2">
      <c r="I211" s="357"/>
      <c r="J211" s="357"/>
      <c r="K211" s="357"/>
      <c r="Q211" s="354"/>
      <c r="R211" s="354"/>
      <c r="S211" s="355"/>
      <c r="U211" s="154"/>
      <c r="V211" s="154"/>
    </row>
    <row r="212" spans="9:22" ht="12.75" x14ac:dyDescent="0.2">
      <c r="I212" s="357"/>
      <c r="J212" s="357"/>
      <c r="K212" s="357"/>
      <c r="Q212" s="354"/>
      <c r="R212" s="354"/>
      <c r="S212" s="355"/>
      <c r="U212" s="154"/>
      <c r="V212" s="154"/>
    </row>
    <row r="213" spans="9:22" ht="12.75" x14ac:dyDescent="0.2">
      <c r="I213" s="357"/>
      <c r="J213" s="357"/>
      <c r="K213" s="357"/>
      <c r="Q213" s="354"/>
      <c r="R213" s="354"/>
      <c r="S213" s="355"/>
      <c r="U213" s="154"/>
      <c r="V213" s="154"/>
    </row>
    <row r="214" spans="9:22" ht="12.75" x14ac:dyDescent="0.2">
      <c r="I214" s="357"/>
      <c r="J214" s="357"/>
      <c r="K214" s="357"/>
      <c r="Q214" s="354"/>
      <c r="R214" s="354"/>
      <c r="S214" s="355"/>
      <c r="U214" s="154"/>
      <c r="V214" s="154"/>
    </row>
    <row r="215" spans="9:22" ht="12.75" x14ac:dyDescent="0.2">
      <c r="I215" s="357"/>
      <c r="J215" s="357"/>
      <c r="K215" s="357"/>
      <c r="Q215" s="354"/>
      <c r="R215" s="354"/>
      <c r="S215" s="355"/>
      <c r="U215" s="154"/>
      <c r="V215" s="154"/>
    </row>
    <row r="216" spans="9:22" ht="12.75" x14ac:dyDescent="0.2">
      <c r="I216" s="357"/>
      <c r="J216" s="357"/>
      <c r="K216" s="357"/>
      <c r="Q216" s="354"/>
      <c r="R216" s="354"/>
      <c r="S216" s="355"/>
      <c r="U216" s="154"/>
      <c r="V216" s="154"/>
    </row>
    <row r="217" spans="9:22" ht="12.75" x14ac:dyDescent="0.2">
      <c r="I217" s="357"/>
      <c r="J217" s="357"/>
      <c r="K217" s="357"/>
      <c r="Q217" s="354"/>
      <c r="R217" s="354"/>
      <c r="S217" s="355"/>
      <c r="U217" s="154"/>
      <c r="V217" s="154"/>
    </row>
    <row r="218" spans="9:22" ht="12.75" x14ac:dyDescent="0.2">
      <c r="I218" s="357"/>
      <c r="J218" s="357"/>
      <c r="K218" s="357"/>
      <c r="Q218" s="354"/>
      <c r="R218" s="354"/>
      <c r="S218" s="355"/>
      <c r="U218" s="154"/>
      <c r="V218" s="154"/>
    </row>
    <row r="219" spans="9:22" ht="12.75" x14ac:dyDescent="0.2">
      <c r="I219" s="357"/>
      <c r="J219" s="357"/>
      <c r="K219" s="357"/>
      <c r="Q219" s="354"/>
      <c r="R219" s="354"/>
      <c r="S219" s="355"/>
      <c r="U219" s="154"/>
      <c r="V219" s="154"/>
    </row>
    <row r="220" spans="9:22" ht="12.75" x14ac:dyDescent="0.2">
      <c r="I220" s="357"/>
      <c r="J220" s="357"/>
      <c r="K220" s="357"/>
      <c r="Q220" s="354"/>
      <c r="R220" s="354"/>
      <c r="S220" s="355"/>
      <c r="U220" s="154"/>
      <c r="V220" s="154"/>
    </row>
    <row r="221" spans="9:22" ht="12.75" x14ac:dyDescent="0.2">
      <c r="I221" s="357"/>
      <c r="J221" s="357"/>
      <c r="K221" s="357"/>
      <c r="Q221" s="354"/>
      <c r="R221" s="354"/>
      <c r="S221" s="355"/>
      <c r="U221" s="154"/>
      <c r="V221" s="154"/>
    </row>
    <row r="222" spans="9:22" ht="12.75" x14ac:dyDescent="0.2">
      <c r="I222" s="357"/>
      <c r="J222" s="357"/>
      <c r="K222" s="357"/>
      <c r="Q222" s="354"/>
      <c r="R222" s="354"/>
      <c r="S222" s="355"/>
      <c r="U222" s="154"/>
      <c r="V222" s="154"/>
    </row>
    <row r="223" spans="9:22" ht="12.75" x14ac:dyDescent="0.2">
      <c r="I223" s="357"/>
      <c r="J223" s="357"/>
      <c r="K223" s="357"/>
      <c r="Q223" s="354"/>
      <c r="R223" s="354"/>
      <c r="S223" s="355"/>
      <c r="U223" s="154"/>
      <c r="V223" s="154"/>
    </row>
    <row r="224" spans="9:22" ht="12.75" x14ac:dyDescent="0.2">
      <c r="I224" s="357"/>
      <c r="J224" s="357"/>
      <c r="K224" s="357"/>
      <c r="Q224" s="354"/>
      <c r="R224" s="354"/>
      <c r="S224" s="355"/>
      <c r="U224" s="154"/>
      <c r="V224" s="154"/>
    </row>
    <row r="225" spans="9:22" ht="12.75" x14ac:dyDescent="0.2">
      <c r="I225" s="357"/>
      <c r="J225" s="357"/>
      <c r="K225" s="357"/>
      <c r="Q225" s="354"/>
      <c r="R225" s="354"/>
      <c r="S225" s="355"/>
      <c r="U225" s="154"/>
      <c r="V225" s="154"/>
    </row>
    <row r="226" spans="9:22" ht="12.75" x14ac:dyDescent="0.2">
      <c r="I226" s="357"/>
      <c r="J226" s="357"/>
      <c r="K226" s="357"/>
      <c r="Q226" s="354"/>
      <c r="R226" s="354"/>
      <c r="S226" s="355"/>
      <c r="U226" s="154"/>
      <c r="V226" s="154"/>
    </row>
    <row r="227" spans="9:22" ht="12.75" x14ac:dyDescent="0.2">
      <c r="I227" s="357"/>
      <c r="J227" s="357"/>
      <c r="K227" s="357"/>
      <c r="Q227" s="354"/>
      <c r="R227" s="354"/>
      <c r="S227" s="355"/>
      <c r="U227" s="154"/>
      <c r="V227" s="154"/>
    </row>
    <row r="228" spans="9:22" ht="12.75" x14ac:dyDescent="0.2">
      <c r="I228" s="357"/>
      <c r="J228" s="357"/>
      <c r="K228" s="357"/>
      <c r="Q228" s="354"/>
      <c r="R228" s="354"/>
      <c r="S228" s="355"/>
      <c r="U228" s="154"/>
      <c r="V228" s="154"/>
    </row>
    <row r="229" spans="9:22" ht="12.75" x14ac:dyDescent="0.2">
      <c r="I229" s="357"/>
      <c r="J229" s="357"/>
      <c r="K229" s="357"/>
      <c r="Q229" s="354"/>
      <c r="R229" s="354"/>
      <c r="S229" s="355"/>
      <c r="U229" s="154"/>
      <c r="V229" s="154"/>
    </row>
    <row r="230" spans="9:22" ht="12.75" x14ac:dyDescent="0.2">
      <c r="I230" s="357"/>
      <c r="J230" s="357"/>
      <c r="K230" s="357"/>
      <c r="Q230" s="354"/>
      <c r="R230" s="354"/>
      <c r="S230" s="355"/>
      <c r="U230" s="154"/>
      <c r="V230" s="154"/>
    </row>
    <row r="231" spans="9:22" ht="12.75" x14ac:dyDescent="0.2">
      <c r="I231" s="357"/>
      <c r="J231" s="357"/>
      <c r="K231" s="357"/>
      <c r="Q231" s="354"/>
      <c r="R231" s="354"/>
      <c r="S231" s="355"/>
      <c r="U231" s="154"/>
      <c r="V231" s="154"/>
    </row>
    <row r="232" spans="9:22" ht="12.75" x14ac:dyDescent="0.2">
      <c r="I232" s="357"/>
      <c r="J232" s="357"/>
      <c r="K232" s="357"/>
      <c r="Q232" s="354"/>
      <c r="R232" s="354"/>
      <c r="S232" s="355"/>
      <c r="U232" s="154"/>
      <c r="V232" s="154"/>
    </row>
    <row r="233" spans="9:22" ht="12.75" x14ac:dyDescent="0.2">
      <c r="I233" s="357"/>
      <c r="J233" s="357"/>
      <c r="K233" s="357"/>
      <c r="Q233" s="354"/>
      <c r="R233" s="354"/>
      <c r="S233" s="355"/>
      <c r="U233" s="154"/>
      <c r="V233" s="154"/>
    </row>
    <row r="234" spans="9:22" ht="12.75" x14ac:dyDescent="0.2">
      <c r="I234" s="357"/>
      <c r="J234" s="357"/>
      <c r="K234" s="357"/>
      <c r="Q234" s="354"/>
      <c r="R234" s="354"/>
      <c r="S234" s="355"/>
      <c r="U234" s="154"/>
      <c r="V234" s="154"/>
    </row>
    <row r="235" spans="9:22" ht="12.75" x14ac:dyDescent="0.2">
      <c r="I235" s="357"/>
      <c r="J235" s="357"/>
      <c r="K235" s="357"/>
      <c r="Q235" s="354"/>
      <c r="R235" s="354"/>
      <c r="S235" s="355"/>
      <c r="U235" s="154"/>
      <c r="V235" s="154"/>
    </row>
    <row r="236" spans="9:22" ht="12.75" x14ac:dyDescent="0.2">
      <c r="I236" s="357"/>
      <c r="J236" s="357"/>
      <c r="K236" s="357"/>
      <c r="Q236" s="354"/>
      <c r="R236" s="354"/>
      <c r="S236" s="355"/>
      <c r="U236" s="154"/>
      <c r="V236" s="154"/>
    </row>
    <row r="237" spans="9:22" ht="12.75" x14ac:dyDescent="0.2">
      <c r="I237" s="357"/>
      <c r="J237" s="357"/>
      <c r="K237" s="357"/>
      <c r="Q237" s="354"/>
      <c r="R237" s="354"/>
      <c r="S237" s="355"/>
      <c r="U237" s="154"/>
      <c r="V237" s="154"/>
    </row>
    <row r="238" spans="9:22" ht="12.75" x14ac:dyDescent="0.2">
      <c r="I238" s="357"/>
      <c r="J238" s="357"/>
      <c r="K238" s="357"/>
      <c r="Q238" s="354"/>
      <c r="R238" s="354"/>
      <c r="S238" s="355"/>
      <c r="U238" s="154"/>
      <c r="V238" s="154"/>
    </row>
    <row r="239" spans="9:22" ht="12.75" x14ac:dyDescent="0.2">
      <c r="I239" s="357"/>
      <c r="J239" s="357"/>
      <c r="K239" s="357"/>
      <c r="Q239" s="354"/>
      <c r="R239" s="354"/>
      <c r="S239" s="355"/>
      <c r="U239" s="154"/>
      <c r="V239" s="154"/>
    </row>
    <row r="240" spans="9:22" ht="12.75" x14ac:dyDescent="0.2">
      <c r="I240" s="357"/>
      <c r="J240" s="357"/>
      <c r="K240" s="357"/>
      <c r="Q240" s="354"/>
      <c r="R240" s="354"/>
      <c r="S240" s="355"/>
      <c r="U240" s="154"/>
      <c r="V240" s="154"/>
    </row>
    <row r="241" spans="9:22" ht="12.75" x14ac:dyDescent="0.2">
      <c r="I241" s="357"/>
      <c r="J241" s="357"/>
      <c r="K241" s="357"/>
      <c r="Q241" s="354"/>
      <c r="R241" s="354"/>
      <c r="S241" s="355"/>
      <c r="U241" s="154"/>
      <c r="V241" s="154"/>
    </row>
    <row r="242" spans="9:22" ht="12.75" x14ac:dyDescent="0.2">
      <c r="I242" s="357"/>
      <c r="J242" s="357"/>
      <c r="K242" s="357"/>
      <c r="Q242" s="354"/>
      <c r="R242" s="354"/>
      <c r="S242" s="355"/>
      <c r="U242" s="154"/>
      <c r="V242" s="154"/>
    </row>
    <row r="243" spans="9:22" ht="12.75" x14ac:dyDescent="0.2">
      <c r="I243" s="357"/>
      <c r="J243" s="357"/>
      <c r="K243" s="357"/>
      <c r="Q243" s="354"/>
      <c r="R243" s="354"/>
      <c r="S243" s="355"/>
      <c r="U243" s="154"/>
      <c r="V243" s="154"/>
    </row>
    <row r="244" spans="9:22" ht="12.75" x14ac:dyDescent="0.2">
      <c r="I244" s="357"/>
      <c r="J244" s="357"/>
      <c r="K244" s="357"/>
      <c r="Q244" s="354"/>
      <c r="R244" s="354"/>
      <c r="S244" s="355"/>
      <c r="U244" s="154"/>
      <c r="V244" s="154"/>
    </row>
    <row r="245" spans="9:22" ht="12.75" x14ac:dyDescent="0.2">
      <c r="I245" s="357"/>
      <c r="J245" s="357"/>
      <c r="K245" s="357"/>
      <c r="Q245" s="354"/>
      <c r="R245" s="354"/>
      <c r="S245" s="355"/>
      <c r="U245" s="154"/>
      <c r="V245" s="154"/>
    </row>
    <row r="246" spans="9:22" ht="12.75" x14ac:dyDescent="0.2">
      <c r="I246" s="357"/>
      <c r="J246" s="357"/>
      <c r="K246" s="357"/>
      <c r="Q246" s="354"/>
      <c r="R246" s="354"/>
      <c r="S246" s="355"/>
      <c r="U246" s="154"/>
      <c r="V246" s="154"/>
    </row>
    <row r="247" spans="9:22" ht="12.75" x14ac:dyDescent="0.2">
      <c r="I247" s="357"/>
      <c r="J247" s="357"/>
      <c r="K247" s="357"/>
      <c r="Q247" s="354"/>
      <c r="R247" s="354"/>
      <c r="S247" s="355"/>
      <c r="U247" s="154"/>
      <c r="V247" s="154"/>
    </row>
    <row r="248" spans="9:22" ht="12.75" x14ac:dyDescent="0.2">
      <c r="I248" s="357"/>
      <c r="J248" s="357"/>
      <c r="K248" s="357"/>
      <c r="Q248" s="354"/>
      <c r="R248" s="354"/>
      <c r="S248" s="355"/>
      <c r="U248" s="154"/>
      <c r="V248" s="154"/>
    </row>
    <row r="249" spans="9:22" ht="12.75" x14ac:dyDescent="0.2">
      <c r="I249" s="357"/>
      <c r="J249" s="357"/>
      <c r="K249" s="357"/>
      <c r="Q249" s="354"/>
      <c r="R249" s="354"/>
      <c r="S249" s="355"/>
      <c r="U249" s="154"/>
      <c r="V249" s="154"/>
    </row>
    <row r="250" spans="9:22" ht="12.75" x14ac:dyDescent="0.2">
      <c r="I250" s="357"/>
      <c r="J250" s="357"/>
      <c r="K250" s="357"/>
      <c r="Q250" s="354"/>
      <c r="R250" s="354"/>
      <c r="S250" s="355"/>
      <c r="U250" s="154"/>
      <c r="V250" s="154"/>
    </row>
    <row r="251" spans="9:22" ht="12.75" x14ac:dyDescent="0.2">
      <c r="I251" s="357"/>
      <c r="J251" s="357"/>
      <c r="K251" s="357"/>
      <c r="Q251" s="354"/>
      <c r="R251" s="354"/>
      <c r="S251" s="355"/>
      <c r="U251" s="154"/>
      <c r="V251" s="154"/>
    </row>
    <row r="252" spans="9:22" ht="12.75" x14ac:dyDescent="0.2">
      <c r="I252" s="357"/>
      <c r="J252" s="357"/>
      <c r="K252" s="357"/>
      <c r="Q252" s="354"/>
      <c r="R252" s="354"/>
      <c r="S252" s="355"/>
      <c r="U252" s="154"/>
      <c r="V252" s="154"/>
    </row>
    <row r="253" spans="9:22" ht="12.75" x14ac:dyDescent="0.2">
      <c r="I253" s="357"/>
      <c r="J253" s="357"/>
      <c r="K253" s="357"/>
      <c r="Q253" s="354"/>
      <c r="R253" s="354"/>
      <c r="S253" s="355"/>
      <c r="U253" s="154"/>
      <c r="V253" s="154"/>
    </row>
    <row r="254" spans="9:22" ht="12.75" x14ac:dyDescent="0.2">
      <c r="I254" s="357"/>
      <c r="J254" s="357"/>
      <c r="K254" s="357"/>
      <c r="Q254" s="354"/>
      <c r="R254" s="354"/>
      <c r="S254" s="355"/>
      <c r="U254" s="154"/>
      <c r="V254" s="154"/>
    </row>
    <row r="255" spans="9:22" ht="12.75" x14ac:dyDescent="0.2">
      <c r="I255" s="357"/>
      <c r="J255" s="357"/>
      <c r="K255" s="357"/>
      <c r="Q255" s="354"/>
      <c r="R255" s="354"/>
      <c r="S255" s="355"/>
      <c r="U255" s="154"/>
      <c r="V255" s="154"/>
    </row>
    <row r="256" spans="9:22" ht="12.75" x14ac:dyDescent="0.2">
      <c r="I256" s="357"/>
      <c r="J256" s="357"/>
      <c r="K256" s="357"/>
      <c r="Q256" s="354"/>
      <c r="R256" s="354"/>
      <c r="S256" s="355"/>
      <c r="U256" s="154"/>
      <c r="V256" s="154"/>
    </row>
    <row r="257" spans="9:22" ht="12.75" x14ac:dyDescent="0.2">
      <c r="I257" s="357"/>
      <c r="J257" s="357"/>
      <c r="K257" s="357"/>
      <c r="Q257" s="354"/>
      <c r="R257" s="354"/>
      <c r="S257" s="355"/>
      <c r="U257" s="154"/>
      <c r="V257" s="154"/>
    </row>
    <row r="258" spans="9:22" ht="12.75" x14ac:dyDescent="0.2">
      <c r="I258" s="357"/>
      <c r="J258" s="357"/>
      <c r="K258" s="357"/>
      <c r="Q258" s="354"/>
      <c r="R258" s="354"/>
      <c r="S258" s="355"/>
      <c r="U258" s="154"/>
      <c r="V258" s="154"/>
    </row>
    <row r="259" spans="9:22" ht="12.75" x14ac:dyDescent="0.2">
      <c r="I259" s="357"/>
      <c r="J259" s="357"/>
      <c r="K259" s="357"/>
      <c r="Q259" s="354"/>
      <c r="R259" s="354"/>
      <c r="S259" s="355"/>
      <c r="U259" s="154"/>
      <c r="V259" s="154"/>
    </row>
    <row r="260" spans="9:22" ht="12.75" x14ac:dyDescent="0.2">
      <c r="I260" s="357"/>
      <c r="J260" s="357"/>
      <c r="K260" s="357"/>
      <c r="Q260" s="354"/>
      <c r="R260" s="354"/>
      <c r="S260" s="355"/>
      <c r="U260" s="154"/>
      <c r="V260" s="154"/>
    </row>
    <row r="261" spans="9:22" ht="12.75" x14ac:dyDescent="0.2">
      <c r="I261" s="357"/>
      <c r="J261" s="357"/>
      <c r="K261" s="357"/>
      <c r="Q261" s="354"/>
      <c r="R261" s="354"/>
      <c r="S261" s="355"/>
      <c r="U261" s="154"/>
      <c r="V261" s="154"/>
    </row>
    <row r="262" spans="9:22" ht="12.75" x14ac:dyDescent="0.2">
      <c r="I262" s="357"/>
      <c r="J262" s="357"/>
      <c r="K262" s="357"/>
      <c r="Q262" s="354"/>
      <c r="R262" s="354"/>
      <c r="S262" s="355"/>
      <c r="U262" s="154"/>
      <c r="V262" s="154"/>
    </row>
    <row r="263" spans="9:22" ht="12.75" x14ac:dyDescent="0.2">
      <c r="I263" s="357"/>
      <c r="J263" s="357"/>
      <c r="K263" s="357"/>
      <c r="Q263" s="354"/>
      <c r="R263" s="354"/>
      <c r="S263" s="355"/>
      <c r="U263" s="154"/>
      <c r="V263" s="154"/>
    </row>
    <row r="264" spans="9:22" ht="12.75" x14ac:dyDescent="0.2">
      <c r="I264" s="357"/>
      <c r="J264" s="357"/>
      <c r="K264" s="357"/>
      <c r="Q264" s="354"/>
      <c r="R264" s="354"/>
      <c r="S264" s="355"/>
      <c r="U264" s="154"/>
      <c r="V264" s="154"/>
    </row>
    <row r="265" spans="9:22" ht="12.75" x14ac:dyDescent="0.2">
      <c r="I265" s="357"/>
      <c r="J265" s="357"/>
      <c r="K265" s="357"/>
      <c r="Q265" s="354"/>
      <c r="R265" s="354"/>
      <c r="S265" s="355"/>
      <c r="U265" s="154"/>
      <c r="V265" s="154"/>
    </row>
    <row r="266" spans="9:22" ht="12.75" x14ac:dyDescent="0.2">
      <c r="I266" s="357"/>
      <c r="J266" s="357"/>
      <c r="K266" s="357"/>
      <c r="Q266" s="354"/>
      <c r="R266" s="354"/>
      <c r="S266" s="355"/>
      <c r="U266" s="154"/>
      <c r="V266" s="154"/>
    </row>
    <row r="267" spans="9:22" ht="12.75" x14ac:dyDescent="0.2">
      <c r="I267" s="357"/>
      <c r="J267" s="357"/>
      <c r="K267" s="357"/>
      <c r="Q267" s="354"/>
      <c r="R267" s="354"/>
      <c r="S267" s="355"/>
      <c r="U267" s="154"/>
      <c r="V267" s="154"/>
    </row>
    <row r="268" spans="9:22" ht="12.75" x14ac:dyDescent="0.2">
      <c r="I268" s="357"/>
      <c r="J268" s="357"/>
      <c r="K268" s="357"/>
      <c r="Q268" s="354"/>
      <c r="R268" s="354"/>
      <c r="S268" s="355"/>
      <c r="U268" s="154"/>
      <c r="V268" s="154"/>
    </row>
    <row r="269" spans="9:22" ht="12.75" x14ac:dyDescent="0.2">
      <c r="I269" s="357"/>
      <c r="J269" s="357"/>
      <c r="K269" s="357"/>
      <c r="Q269" s="354"/>
      <c r="R269" s="354"/>
      <c r="S269" s="355"/>
      <c r="U269" s="154"/>
      <c r="V269" s="154"/>
    </row>
    <row r="270" spans="9:22" ht="12.75" x14ac:dyDescent="0.2">
      <c r="I270" s="357"/>
      <c r="J270" s="357"/>
      <c r="K270" s="357"/>
      <c r="Q270" s="354"/>
      <c r="R270" s="354"/>
      <c r="S270" s="355"/>
      <c r="U270" s="154"/>
      <c r="V270" s="154"/>
    </row>
    <row r="271" spans="9:22" ht="12.75" x14ac:dyDescent="0.2">
      <c r="I271" s="357"/>
      <c r="J271" s="357"/>
      <c r="K271" s="357"/>
      <c r="Q271" s="354"/>
      <c r="R271" s="354"/>
      <c r="S271" s="355"/>
      <c r="U271" s="154"/>
      <c r="V271" s="154"/>
    </row>
    <row r="272" spans="9:22" ht="12.75" x14ac:dyDescent="0.2">
      <c r="I272" s="357"/>
      <c r="J272" s="357"/>
      <c r="K272" s="357"/>
      <c r="Q272" s="354"/>
      <c r="R272" s="354"/>
      <c r="S272" s="355"/>
      <c r="U272" s="154"/>
      <c r="V272" s="154"/>
    </row>
    <row r="273" spans="9:22" ht="12.75" x14ac:dyDescent="0.2">
      <c r="I273" s="357"/>
      <c r="J273" s="357"/>
      <c r="K273" s="357"/>
      <c r="Q273" s="354"/>
      <c r="R273" s="354"/>
      <c r="S273" s="355"/>
      <c r="U273" s="154"/>
      <c r="V273" s="154"/>
    </row>
    <row r="274" spans="9:22" ht="12.75" x14ac:dyDescent="0.2">
      <c r="I274" s="357"/>
      <c r="J274" s="357"/>
      <c r="K274" s="357"/>
      <c r="Q274" s="354"/>
      <c r="R274" s="354"/>
      <c r="S274" s="355"/>
      <c r="U274" s="154"/>
      <c r="V274" s="154"/>
    </row>
    <row r="275" spans="9:22" ht="12.75" x14ac:dyDescent="0.2">
      <c r="I275" s="357"/>
      <c r="J275" s="357"/>
      <c r="K275" s="357"/>
      <c r="Q275" s="354"/>
      <c r="R275" s="354"/>
      <c r="S275" s="355"/>
      <c r="U275" s="154"/>
      <c r="V275" s="154"/>
    </row>
    <row r="276" spans="9:22" ht="12.75" x14ac:dyDescent="0.2">
      <c r="I276" s="357"/>
      <c r="J276" s="357"/>
      <c r="K276" s="357"/>
      <c r="Q276" s="354"/>
      <c r="R276" s="354"/>
      <c r="S276" s="355"/>
      <c r="U276" s="154"/>
      <c r="V276" s="154"/>
    </row>
    <row r="277" spans="9:22" ht="12.75" x14ac:dyDescent="0.2">
      <c r="I277" s="357"/>
      <c r="J277" s="357"/>
      <c r="K277" s="357"/>
      <c r="Q277" s="354"/>
      <c r="R277" s="354"/>
      <c r="S277" s="355"/>
      <c r="U277" s="154"/>
      <c r="V277" s="154"/>
    </row>
    <row r="278" spans="9:22" ht="12.75" x14ac:dyDescent="0.2">
      <c r="I278" s="357"/>
      <c r="J278" s="357"/>
      <c r="K278" s="357"/>
      <c r="Q278" s="354"/>
      <c r="R278" s="354"/>
      <c r="S278" s="355"/>
      <c r="U278" s="154"/>
      <c r="V278" s="154"/>
    </row>
    <row r="279" spans="9:22" ht="12.75" x14ac:dyDescent="0.2">
      <c r="I279" s="357"/>
      <c r="J279" s="357"/>
      <c r="K279" s="357"/>
      <c r="Q279" s="354"/>
      <c r="R279" s="354"/>
      <c r="S279" s="355"/>
      <c r="U279" s="154"/>
      <c r="V279" s="154"/>
    </row>
    <row r="280" spans="9:22" ht="12.75" x14ac:dyDescent="0.2">
      <c r="I280" s="357"/>
      <c r="J280" s="357"/>
      <c r="K280" s="357"/>
      <c r="Q280" s="354"/>
      <c r="R280" s="354"/>
      <c r="S280" s="355"/>
      <c r="U280" s="154"/>
      <c r="V280" s="154"/>
    </row>
    <row r="281" spans="9:22" ht="12.75" x14ac:dyDescent="0.2">
      <c r="I281" s="357"/>
      <c r="J281" s="357"/>
      <c r="K281" s="357"/>
      <c r="Q281" s="354"/>
      <c r="R281" s="354"/>
      <c r="S281" s="355"/>
      <c r="U281" s="154"/>
      <c r="V281" s="154"/>
    </row>
    <row r="282" spans="9:22" ht="12.75" x14ac:dyDescent="0.2">
      <c r="I282" s="357"/>
      <c r="J282" s="357"/>
      <c r="K282" s="357"/>
      <c r="Q282" s="354"/>
      <c r="R282" s="354"/>
      <c r="S282" s="355"/>
      <c r="U282" s="154"/>
      <c r="V282" s="154"/>
    </row>
    <row r="283" spans="9:22" ht="12.75" x14ac:dyDescent="0.2">
      <c r="I283" s="357"/>
      <c r="J283" s="357"/>
      <c r="K283" s="357"/>
      <c r="Q283" s="354"/>
      <c r="R283" s="354"/>
      <c r="S283" s="355"/>
      <c r="U283" s="154"/>
      <c r="V283" s="154"/>
    </row>
    <row r="284" spans="9:22" ht="12.75" x14ac:dyDescent="0.2">
      <c r="I284" s="357"/>
      <c r="J284" s="357"/>
      <c r="K284" s="357"/>
      <c r="Q284" s="354"/>
      <c r="R284" s="354"/>
      <c r="S284" s="355"/>
      <c r="U284" s="154"/>
      <c r="V284" s="154"/>
    </row>
    <row r="285" spans="9:22" ht="12.75" x14ac:dyDescent="0.2">
      <c r="I285" s="357"/>
      <c r="J285" s="357"/>
      <c r="K285" s="357"/>
      <c r="Q285" s="354"/>
      <c r="R285" s="354"/>
      <c r="S285" s="355"/>
      <c r="U285" s="154"/>
      <c r="V285" s="154"/>
    </row>
    <row r="286" spans="9:22" ht="12.75" x14ac:dyDescent="0.2">
      <c r="I286" s="357"/>
      <c r="J286" s="357"/>
      <c r="K286" s="357"/>
      <c r="Q286" s="354"/>
      <c r="R286" s="354"/>
      <c r="S286" s="355"/>
      <c r="U286" s="154"/>
      <c r="V286" s="154"/>
    </row>
    <row r="287" spans="9:22" ht="12.75" x14ac:dyDescent="0.2">
      <c r="I287" s="357"/>
      <c r="J287" s="357"/>
      <c r="K287" s="357"/>
      <c r="Q287" s="354"/>
      <c r="R287" s="354"/>
      <c r="S287" s="355"/>
      <c r="U287" s="154"/>
      <c r="V287" s="154"/>
    </row>
    <row r="288" spans="9:22" ht="12.75" x14ac:dyDescent="0.2">
      <c r="I288" s="357"/>
      <c r="J288" s="357"/>
      <c r="K288" s="357"/>
      <c r="Q288" s="354"/>
      <c r="R288" s="354"/>
      <c r="U288" s="154"/>
      <c r="V288" s="154"/>
    </row>
    <row r="289" spans="9:22" ht="12.75" x14ac:dyDescent="0.2">
      <c r="I289" s="357"/>
      <c r="J289" s="357"/>
      <c r="K289" s="357"/>
      <c r="U289" s="154"/>
      <c r="V289" s="154"/>
    </row>
    <row r="290" spans="9:22" ht="12.75" x14ac:dyDescent="0.2">
      <c r="I290" s="357"/>
      <c r="J290" s="357"/>
      <c r="K290" s="357"/>
      <c r="U290" s="154"/>
      <c r="V290" s="154"/>
    </row>
    <row r="291" spans="9:22" ht="12.75" x14ac:dyDescent="0.2">
      <c r="I291" s="357"/>
      <c r="J291" s="357"/>
      <c r="K291" s="357"/>
      <c r="U291" s="154"/>
      <c r="V291" s="154"/>
    </row>
    <row r="292" spans="9:22" ht="12.75" x14ac:dyDescent="0.2">
      <c r="K292" s="357"/>
      <c r="U292" s="154"/>
      <c r="V292" s="154"/>
    </row>
    <row r="293" spans="9:22" ht="12.75" x14ac:dyDescent="0.2">
      <c r="U293" s="154"/>
      <c r="V293" s="154"/>
    </row>
  </sheetData>
  <sheetProtection selectLockedCells="1"/>
  <protectedRanges>
    <protectedRange sqref="H180:H182" name="Range1_1"/>
  </protectedRanges>
  <mergeCells count="5">
    <mergeCell ref="G183:H183"/>
    <mergeCell ref="G179:H179"/>
    <mergeCell ref="G180:H180"/>
    <mergeCell ref="G181:H181"/>
    <mergeCell ref="G182:H182"/>
  </mergeCells>
  <phoneticPr fontId="0" type="noConversion"/>
  <printOptions horizontalCentered="1" verticalCentered="1" gridLines="1" gridLinesSet="0"/>
  <pageMargins left="0" right="0" top="0" bottom="0" header="0" footer="0.16"/>
  <pageSetup scale="4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29</vt:i4>
      </vt:variant>
    </vt:vector>
  </HeadingPairs>
  <TitlesOfParts>
    <vt:vector size="46" baseType="lpstr">
      <vt:lpstr>DISTRIBUTIONS</vt:lpstr>
      <vt:lpstr>Accountibility</vt:lpstr>
      <vt:lpstr>SUMMARY</vt:lpstr>
      <vt:lpstr>Monday</vt:lpstr>
      <vt:lpstr>Tuesday</vt:lpstr>
      <vt:lpstr>Wednesday</vt:lpstr>
      <vt:lpstr>Thursday</vt:lpstr>
      <vt:lpstr>Friday</vt:lpstr>
      <vt:lpstr>Saturday</vt:lpstr>
      <vt:lpstr>Sunday</vt:lpstr>
      <vt:lpstr>Festival Summary</vt:lpstr>
      <vt:lpstr>Festival Friday</vt:lpstr>
      <vt:lpstr>Festival Saturday</vt:lpstr>
      <vt:lpstr>Festival Sunday</vt:lpstr>
      <vt:lpstr>DAILY</vt:lpstr>
      <vt:lpstr>CAMPING</vt:lpstr>
      <vt:lpstr>Sheet1</vt:lpstr>
      <vt:lpstr>'Festival Friday'!MONDAY</vt:lpstr>
      <vt:lpstr>'Festival Saturday'!MONDAY</vt:lpstr>
      <vt:lpstr>'Festival Summary'!MONDAY</vt:lpstr>
      <vt:lpstr>'Festival Sunday'!MONDAY</vt:lpstr>
      <vt:lpstr>Friday!MONDAY</vt:lpstr>
      <vt:lpstr>Saturday!MONDAY</vt:lpstr>
      <vt:lpstr>Sunday!MONDAY</vt:lpstr>
      <vt:lpstr>Thursday!MONDAY</vt:lpstr>
      <vt:lpstr>Tuesday!MONDAY</vt:lpstr>
      <vt:lpstr>Wednesday!MONDAY</vt:lpstr>
      <vt:lpstr>MONDAY</vt:lpstr>
      <vt:lpstr>Accountibility!Print_Area</vt:lpstr>
      <vt:lpstr>DAILY!Print_Area</vt:lpstr>
      <vt:lpstr>DISTRIBUTIONS!Print_Area</vt:lpstr>
      <vt:lpstr>'Festival Friday'!Print_Area</vt:lpstr>
      <vt:lpstr>'Festival Saturday'!Print_Area</vt:lpstr>
      <vt:lpstr>'Festival Summary'!Print_Area</vt:lpstr>
      <vt:lpstr>'Festival Sunday'!Print_Area</vt:lpstr>
      <vt:lpstr>Friday!Print_Area</vt:lpstr>
      <vt:lpstr>Monday!Print_Area</vt:lpstr>
      <vt:lpstr>Saturday!Print_Area</vt:lpstr>
      <vt:lpstr>SUMMARY!Print_Area</vt:lpstr>
      <vt:lpstr>Sunday!Print_Area</vt:lpstr>
      <vt:lpstr>Thursday!Print_Area</vt:lpstr>
      <vt:lpstr>Tuesday!Print_Area</vt:lpstr>
      <vt:lpstr>Wednesday!Print_Area</vt:lpstr>
      <vt:lpstr>DISTRIBUTIONS!Print_Titles</vt:lpstr>
      <vt:lpstr>SUMMARY!Print_Titles</vt:lpstr>
      <vt:lpstr>WKYTOTAL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Report form</dc:title>
  <dc:subject>Weekly Report blank form</dc:subject>
  <dc:creator>Cucamonga Guasti Regional Park</dc:creator>
  <cp:keywords>form</cp:keywords>
  <dc:description>do not save weekly report to this file name.</dc:description>
  <cp:lastModifiedBy>Gutierrez, Krista</cp:lastModifiedBy>
  <cp:lastPrinted>2018-03-12T15:28:57Z</cp:lastPrinted>
  <dcterms:created xsi:type="dcterms:W3CDTF">1999-01-10T16:37:26Z</dcterms:created>
  <dcterms:modified xsi:type="dcterms:W3CDTF">2018-03-12T16:22:47Z</dcterms:modified>
</cp:coreProperties>
</file>